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julianfri/Dropbox/Science!/KU/Edu and 910/KUSW Files/For Josh/"/>
    </mc:Choice>
  </mc:AlternateContent>
  <xr:revisionPtr revIDLastSave="0" documentId="13_ncr:1_{90912D8D-5448-F646-8E9B-53CD7F6F9D37}" xr6:coauthVersionLast="40" xr6:coauthVersionMax="40" xr10:uidLastSave="{00000000-0000-0000-0000-000000000000}"/>
  <bookViews>
    <workbookView xWindow="2540" yWindow="2100" windowWidth="25520" windowHeight="15540" tabRatio="857" xr2:uid="{00000000-000D-0000-FFFF-FFFF00000000}"/>
  </bookViews>
  <sheets>
    <sheet name="ExceLCA" sheetId="1" r:id="rId1"/>
    <sheet name="I&amp;O" sheetId="2" r:id="rId2"/>
    <sheet name="Schemes" sheetId="9" r:id="rId3"/>
    <sheet name="Products" sheetId="6" r:id="rId4"/>
    <sheet name="Processes" sheetId="11" r:id="rId5"/>
    <sheet name="People" sheetId="12" r:id="rId6"/>
    <sheet name="Collection" sheetId="8" r:id="rId7"/>
    <sheet name="Tip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5" i="11" l="1"/>
  <c r="AG8" i="12"/>
  <c r="AI43" i="12"/>
  <c r="R25" i="12"/>
  <c r="F18" i="11"/>
  <c r="F23" i="11"/>
  <c r="I30" i="11" s="1"/>
  <c r="I44" i="11" s="1"/>
  <c r="O17" i="12"/>
  <c r="P17" i="12"/>
  <c r="U17" i="12" s="1"/>
  <c r="R17" i="12"/>
  <c r="U29" i="12"/>
  <c r="R29" i="12"/>
  <c r="W29" i="12" s="1"/>
  <c r="P29" i="12"/>
  <c r="U25" i="12"/>
  <c r="P25" i="12"/>
  <c r="W25" i="12" s="1"/>
  <c r="U21" i="12"/>
  <c r="R21" i="12"/>
  <c r="W21" i="12" s="1"/>
  <c r="P21" i="12"/>
  <c r="V21" i="12"/>
  <c r="AI17" i="12"/>
  <c r="AQ17" i="12"/>
  <c r="AI21" i="12"/>
  <c r="AQ21" i="12" s="1"/>
  <c r="AI23" i="12"/>
  <c r="AQ23" i="12"/>
  <c r="AI25" i="12"/>
  <c r="AQ25" i="12" s="1"/>
  <c r="AI29" i="12"/>
  <c r="AQ29" i="12" s="1"/>
  <c r="K8" i="8"/>
  <c r="C18" i="12"/>
  <c r="E18" i="12"/>
  <c r="G18" i="12" s="1"/>
  <c r="AJ18" i="12" s="1"/>
  <c r="D10" i="6"/>
  <c r="F10" i="6" s="1"/>
  <c r="F27" i="6"/>
  <c r="I18" i="6" s="1"/>
  <c r="J18" i="6" s="1"/>
  <c r="I29" i="6"/>
  <c r="J29" i="6" s="1"/>
  <c r="F31" i="11"/>
  <c r="M31" i="11"/>
  <c r="F32" i="11"/>
  <c r="F33" i="11"/>
  <c r="G33" i="11" s="1"/>
  <c r="N33" i="11" s="1"/>
  <c r="F34" i="11"/>
  <c r="M34" i="11"/>
  <c r="N43" i="11"/>
  <c r="L19" i="6"/>
  <c r="G37" i="12"/>
  <c r="G17" i="12"/>
  <c r="AJ17" i="12"/>
  <c r="C21" i="12"/>
  <c r="E21" i="12" s="1"/>
  <c r="G21" i="12" s="1"/>
  <c r="AJ21" i="12" s="1"/>
  <c r="C25" i="12"/>
  <c r="E25" i="12"/>
  <c r="G25" i="12"/>
  <c r="AJ25" i="12" s="1"/>
  <c r="E29" i="12"/>
  <c r="G29" i="12"/>
  <c r="AJ29" i="12"/>
  <c r="AN29" i="12" s="1"/>
  <c r="G31" i="12"/>
  <c r="AJ31" i="12" s="1"/>
  <c r="AM31" i="12" s="1"/>
  <c r="AM36" i="12" s="1"/>
  <c r="G8" i="8" s="1"/>
  <c r="I16" i="6"/>
  <c r="J16" i="6" s="1"/>
  <c r="F7" i="6"/>
  <c r="I7" i="6" s="1"/>
  <c r="F8" i="6"/>
  <c r="I8" i="6"/>
  <c r="J8" i="6" s="1"/>
  <c r="D11" i="6"/>
  <c r="F11" i="6"/>
  <c r="I11" i="6" s="1"/>
  <c r="F12" i="6"/>
  <c r="D13" i="6"/>
  <c r="F13" i="6"/>
  <c r="I13" i="6" s="1"/>
  <c r="J13" i="6" s="1"/>
  <c r="F14" i="6"/>
  <c r="I14" i="6"/>
  <c r="J14" i="6"/>
  <c r="F15" i="6"/>
  <c r="D17" i="6"/>
  <c r="F17" i="6" s="1"/>
  <c r="I17" i="6" s="1"/>
  <c r="F19" i="6"/>
  <c r="I19" i="6"/>
  <c r="J19" i="6"/>
  <c r="F20" i="6"/>
  <c r="F21" i="6"/>
  <c r="I21" i="6" s="1"/>
  <c r="L10" i="6"/>
  <c r="O10" i="6"/>
  <c r="O16" i="6"/>
  <c r="P16" i="6"/>
  <c r="Q16" i="6" s="1"/>
  <c r="O7" i="6"/>
  <c r="O8" i="6"/>
  <c r="P8" i="6" s="1"/>
  <c r="Q8" i="6" s="1"/>
  <c r="O9" i="6"/>
  <c r="O11" i="6"/>
  <c r="O12" i="6"/>
  <c r="L13" i="6"/>
  <c r="O13" i="6"/>
  <c r="O14" i="6"/>
  <c r="P14" i="6" s="1"/>
  <c r="Q14" i="6" s="1"/>
  <c r="O15" i="6"/>
  <c r="O17" i="6"/>
  <c r="O18" i="6"/>
  <c r="O19" i="6"/>
  <c r="P19" i="6"/>
  <c r="Q19" i="6" s="1"/>
  <c r="O20" i="6"/>
  <c r="Q21" i="6"/>
  <c r="E23" i="12"/>
  <c r="G23" i="12" s="1"/>
  <c r="AJ23" i="12" s="1"/>
  <c r="AM51" i="12"/>
  <c r="J44" i="6"/>
  <c r="F25" i="6"/>
  <c r="F26" i="6"/>
  <c r="E15" i="12"/>
  <c r="G15" i="12"/>
  <c r="L21" i="6"/>
  <c r="O21" i="6"/>
  <c r="AK51" i="12"/>
  <c r="AL51" i="12"/>
  <c r="R35" i="12"/>
  <c r="G50" i="9"/>
  <c r="E16" i="12"/>
  <c r="C19" i="12"/>
  <c r="E19" i="12" s="1"/>
  <c r="G19" i="12" s="1"/>
  <c r="AJ19" i="12" s="1"/>
  <c r="E34" i="12"/>
  <c r="G34" i="12" s="1"/>
  <c r="R23" i="12"/>
  <c r="G16" i="12"/>
  <c r="AJ16" i="12" s="1"/>
  <c r="E20" i="12"/>
  <c r="G20" i="12" s="1"/>
  <c r="AJ20" i="12" s="1"/>
  <c r="E22" i="12"/>
  <c r="G22" i="12"/>
  <c r="G24" i="12"/>
  <c r="AJ24" i="12" s="1"/>
  <c r="G26" i="12"/>
  <c r="AJ26" i="12" s="1"/>
  <c r="E27" i="12"/>
  <c r="G27" i="12"/>
  <c r="E28" i="12"/>
  <c r="G28" i="12" s="1"/>
  <c r="AJ28" i="12" s="1"/>
  <c r="G35" i="12"/>
  <c r="AJ35" i="12" s="1"/>
  <c r="AJ22" i="12"/>
  <c r="AJ27" i="12"/>
  <c r="AJ50" i="12"/>
  <c r="V25" i="12" l="1"/>
  <c r="E32" i="12"/>
  <c r="G32" i="12" s="1"/>
  <c r="E33" i="12"/>
  <c r="G33" i="12" s="1"/>
  <c r="V29" i="12"/>
  <c r="W17" i="12"/>
  <c r="X21" i="12"/>
  <c r="AA21" i="12" s="1"/>
  <c r="J7" i="6"/>
  <c r="P7" i="6"/>
  <c r="Q7" i="6" s="1"/>
  <c r="P13" i="6"/>
  <c r="Q13" i="6" s="1"/>
  <c r="P18" i="6"/>
  <c r="Q18" i="6" s="1"/>
  <c r="I20" i="6"/>
  <c r="I15" i="6"/>
  <c r="I26" i="6"/>
  <c r="J26" i="6" s="1"/>
  <c r="P9" i="6"/>
  <c r="I12" i="6"/>
  <c r="J12" i="6" s="1"/>
  <c r="I9" i="6"/>
  <c r="J9" i="6" s="1"/>
  <c r="G34" i="11"/>
  <c r="N34" i="11" s="1"/>
  <c r="P12" i="6"/>
  <c r="Q12" i="6" s="1"/>
  <c r="J21" i="6"/>
  <c r="P21" i="6"/>
  <c r="X25" i="12"/>
  <c r="J17" i="6"/>
  <c r="P17" i="6"/>
  <c r="Q17" i="6" s="1"/>
  <c r="J11" i="6"/>
  <c r="P11" i="6"/>
  <c r="Q11" i="6" s="1"/>
  <c r="Q9" i="6"/>
  <c r="F24" i="6"/>
  <c r="I24" i="6" s="1"/>
  <c r="J24" i="6" s="1"/>
  <c r="I10" i="6"/>
  <c r="X29" i="12"/>
  <c r="AN21" i="12"/>
  <c r="G38" i="12"/>
  <c r="AN25" i="12"/>
  <c r="AB21" i="12"/>
  <c r="V17" i="12"/>
  <c r="X17" i="12" s="1"/>
  <c r="I30" i="6"/>
  <c r="AJ15" i="12"/>
  <c r="I25" i="6"/>
  <c r="J25" i="6" s="1"/>
  <c r="G32" i="11"/>
  <c r="N32" i="11" s="1"/>
  <c r="G31" i="11"/>
  <c r="N31" i="11" s="1"/>
  <c r="I27" i="6"/>
  <c r="J27" i="6" s="1"/>
  <c r="I23" i="6"/>
  <c r="J23" i="6" s="1"/>
  <c r="Y21" i="12" l="1"/>
  <c r="AG21" i="12" s="1"/>
  <c r="AO21" i="12" s="1"/>
  <c r="Z21" i="12"/>
  <c r="AH21" i="12" s="1"/>
  <c r="AP21" i="12" s="1"/>
  <c r="J15" i="6"/>
  <c r="P15" i="6"/>
  <c r="Q15" i="6" s="1"/>
  <c r="P20" i="6"/>
  <c r="Q20" i="6" s="1"/>
  <c r="J20" i="6"/>
  <c r="AB17" i="12"/>
  <c r="Z17" i="12"/>
  <c r="AH17" i="12" s="1"/>
  <c r="AP17" i="12" s="1"/>
  <c r="AA17" i="12"/>
  <c r="Y17" i="12"/>
  <c r="AG17" i="12" s="1"/>
  <c r="AO17" i="12" s="1"/>
  <c r="N36" i="11"/>
  <c r="J10" i="6"/>
  <c r="P10" i="6"/>
  <c r="AA25" i="12"/>
  <c r="Y25" i="12"/>
  <c r="AG25" i="12" s="1"/>
  <c r="AO25" i="12" s="1"/>
  <c r="AB25" i="12"/>
  <c r="Z25" i="12"/>
  <c r="AH25" i="12" s="1"/>
  <c r="AP25" i="12" s="1"/>
  <c r="AN36" i="12"/>
  <c r="H8" i="8" s="1"/>
  <c r="Z29" i="12"/>
  <c r="AH29" i="12" s="1"/>
  <c r="AP29" i="12" s="1"/>
  <c r="Y29" i="12"/>
  <c r="AG29" i="12" s="1"/>
  <c r="AO29" i="12" s="1"/>
  <c r="AA29" i="12"/>
  <c r="AB29" i="12"/>
  <c r="J30" i="6" l="1"/>
  <c r="C8" i="8" s="1"/>
  <c r="AO36" i="12"/>
  <c r="I8" i="8" s="1"/>
  <c r="Q10" i="6"/>
  <c r="Q22" i="6" s="1"/>
  <c r="D8" i="8" s="1"/>
  <c r="P22" i="6"/>
  <c r="AP36" i="12"/>
  <c r="J8" i="8" s="1"/>
  <c r="N37" i="11"/>
  <c r="F8" i="8" s="1"/>
  <c r="E8" i="8"/>
</calcChain>
</file>

<file path=xl/sharedStrings.xml><?xml version="1.0" encoding="utf-8"?>
<sst xmlns="http://schemas.openxmlformats.org/spreadsheetml/2006/main" count="1260" uniqueCount="741">
  <si>
    <t>Formula</t>
  </si>
  <si>
    <t>MW</t>
  </si>
  <si>
    <t>GWP</t>
  </si>
  <si>
    <t>AP</t>
  </si>
  <si>
    <t>Heating</t>
  </si>
  <si>
    <t>Energy</t>
  </si>
  <si>
    <t>Water</t>
  </si>
  <si>
    <t>Air</t>
  </si>
  <si>
    <t>Vanillin</t>
  </si>
  <si>
    <t>Sheet</t>
  </si>
  <si>
    <t xml:space="preserve">Why are you conducting this assessment? </t>
  </si>
  <si>
    <t>Procedure</t>
  </si>
  <si>
    <t>Addition</t>
  </si>
  <si>
    <t>Eugenol</t>
  </si>
  <si>
    <t>Extraction</t>
  </si>
  <si>
    <t>Drying</t>
  </si>
  <si>
    <t>Reflux</t>
  </si>
  <si>
    <t>Filtration</t>
  </si>
  <si>
    <t>Decomposition</t>
  </si>
  <si>
    <t>Cyclohexane</t>
  </si>
  <si>
    <t>Acid</t>
  </si>
  <si>
    <t>&gt;</t>
  </si>
  <si>
    <t>v</t>
  </si>
  <si>
    <t>&lt;</t>
  </si>
  <si>
    <t>^</t>
  </si>
  <si>
    <t>Celite</t>
  </si>
  <si>
    <t>Sulfuric Acid</t>
  </si>
  <si>
    <t>Ether</t>
  </si>
  <si>
    <t>Focus</t>
  </si>
  <si>
    <t>Irradiation</t>
  </si>
  <si>
    <t>LCA</t>
  </si>
  <si>
    <t>Step</t>
  </si>
  <si>
    <t>Inputs</t>
  </si>
  <si>
    <t>Materials Inventory</t>
  </si>
  <si>
    <t>Potassium Hydroxide</t>
  </si>
  <si>
    <t>Diethyene Glycol</t>
  </si>
  <si>
    <t>Conc. HCl</t>
  </si>
  <si>
    <t>Petroleum Ether</t>
  </si>
  <si>
    <t>Diethyl Ether</t>
  </si>
  <si>
    <t>Magnesium Sulfate</t>
  </si>
  <si>
    <t>Dimethylsulfoxide</t>
  </si>
  <si>
    <t xml:space="preserve">Nitrobenzene </t>
  </si>
  <si>
    <t>SO2</t>
  </si>
  <si>
    <t>Wash 1 (DEG, KOH, Water, HCl)</t>
  </si>
  <si>
    <t>Procedure 1</t>
  </si>
  <si>
    <t>Procedure 2</t>
  </si>
  <si>
    <t>Procedure 3</t>
  </si>
  <si>
    <t>H2SO4</t>
  </si>
  <si>
    <t>Procedure 5</t>
  </si>
  <si>
    <t>Reactor</t>
  </si>
  <si>
    <t>Steam Bath</t>
  </si>
  <si>
    <t>Acidification</t>
  </si>
  <si>
    <t>Recyrstallization</t>
  </si>
  <si>
    <t>Concentrated HCl</t>
  </si>
  <si>
    <t>Nitrobenzene</t>
  </si>
  <si>
    <t>Heat</t>
  </si>
  <si>
    <t>Water Wash</t>
  </si>
  <si>
    <t>Solids</t>
  </si>
  <si>
    <t>Sulfur Dioxide</t>
  </si>
  <si>
    <t>IN</t>
  </si>
  <si>
    <t>OUT</t>
  </si>
  <si>
    <t>Process</t>
  </si>
  <si>
    <t>KOH</t>
  </si>
  <si>
    <t>DMSO</t>
  </si>
  <si>
    <t>Products</t>
  </si>
  <si>
    <t>Trying to reduce your impacts?</t>
  </si>
  <si>
    <t>Close the loop!</t>
  </si>
  <si>
    <t>Regenerate drying agents</t>
  </si>
  <si>
    <t>1310-58-3</t>
  </si>
  <si>
    <t>111-46-6</t>
  </si>
  <si>
    <t>97-53-0</t>
  </si>
  <si>
    <t>7647-01-0</t>
  </si>
  <si>
    <t>8032-32-4</t>
  </si>
  <si>
    <t>60-29-7</t>
  </si>
  <si>
    <t>C4H10O</t>
  </si>
  <si>
    <t>C6H14</t>
  </si>
  <si>
    <t>HCl in H2O</t>
  </si>
  <si>
    <t>H2O</t>
  </si>
  <si>
    <t>C10H12O2</t>
  </si>
  <si>
    <t>C4H10O3</t>
  </si>
  <si>
    <t>7487-88-9</t>
  </si>
  <si>
    <t>MgSO4</t>
  </si>
  <si>
    <t>67-68-5</t>
  </si>
  <si>
    <t>C2H6SO</t>
  </si>
  <si>
    <t>68855-54-9</t>
  </si>
  <si>
    <t>SiO2</t>
  </si>
  <si>
    <t>NA</t>
  </si>
  <si>
    <t>98-95-3</t>
  </si>
  <si>
    <t>C6H5NO2</t>
  </si>
  <si>
    <t>7732-18-5</t>
  </si>
  <si>
    <t>7664-93-9</t>
  </si>
  <si>
    <t>110-82-7</t>
  </si>
  <si>
    <t>C6H12</t>
  </si>
  <si>
    <t>121-33-5</t>
  </si>
  <si>
    <t>C8H8O3</t>
  </si>
  <si>
    <t>Wash 2 (DMSO, Water, HCl)</t>
  </si>
  <si>
    <t>Wash 3 (Sodium Bisulfite solution)</t>
  </si>
  <si>
    <t>Titanium Dioxide</t>
  </si>
  <si>
    <t>Sodium Bisulfite</t>
  </si>
  <si>
    <t>NaHSO3</t>
  </si>
  <si>
    <t>Reactions/kg</t>
  </si>
  <si>
    <t>Yield</t>
  </si>
  <si>
    <t>Purity</t>
  </si>
  <si>
    <t>http://www.geek.com/geek-cetera/spaceballs-becomes-reality-canadian-company-is-selling-bottled-air-to-the-chinese-1642442/</t>
  </si>
  <si>
    <t>SDS Section 9</t>
  </si>
  <si>
    <t>Product</t>
  </si>
  <si>
    <t>Acidification Potential</t>
  </si>
  <si>
    <t>Ozone Depletion Potential</t>
  </si>
  <si>
    <t>CFC-11</t>
  </si>
  <si>
    <t>ODP</t>
  </si>
  <si>
    <t>SFP</t>
  </si>
  <si>
    <t>Global Warming Potential</t>
  </si>
  <si>
    <t>Input</t>
  </si>
  <si>
    <t>Oral</t>
  </si>
  <si>
    <t>Type</t>
  </si>
  <si>
    <t>Time</t>
  </si>
  <si>
    <t>Dermal</t>
  </si>
  <si>
    <t>Animal</t>
  </si>
  <si>
    <t>Rat</t>
  </si>
  <si>
    <t>Guinea Pig</t>
  </si>
  <si>
    <t>Rabbit</t>
  </si>
  <si>
    <t>Inhalation</t>
  </si>
  <si>
    <t>Mouse</t>
  </si>
  <si>
    <t>kg</t>
  </si>
  <si>
    <t>Diethylene Glycol</t>
  </si>
  <si>
    <t>Boil</t>
  </si>
  <si>
    <t>Process 2</t>
  </si>
  <si>
    <t>Process 1</t>
  </si>
  <si>
    <t>q</t>
  </si>
  <si>
    <t>=</t>
  </si>
  <si>
    <t>Tf</t>
  </si>
  <si>
    <t>Ti</t>
  </si>
  <si>
    <t>Final Temperature (deg C)</t>
  </si>
  <si>
    <t>Initial Temperature (deg C)</t>
  </si>
  <si>
    <t>m*</t>
  </si>
  <si>
    <t>(Tf-</t>
  </si>
  <si>
    <t>Ti)</t>
  </si>
  <si>
    <t>deltaHvap</t>
  </si>
  <si>
    <t>Refluxed</t>
  </si>
  <si>
    <t>Heat of Vaporization (J*g-1)</t>
  </si>
  <si>
    <t>deltaHvap*</t>
  </si>
  <si>
    <t>n</t>
  </si>
  <si>
    <t>Reflux Factor (1 = 0.5 hours)</t>
  </si>
  <si>
    <t>Density</t>
  </si>
  <si>
    <t>Cp from http://www.dow.com/ethyleneglycol/about/properties.htm</t>
  </si>
  <si>
    <t>Cp from http://www.engineeringtoolbox.com/specific-heat-fluids-d_151.html</t>
  </si>
  <si>
    <t>Name</t>
  </si>
  <si>
    <t>Number</t>
  </si>
  <si>
    <t>CAS</t>
  </si>
  <si>
    <t>Volume</t>
  </si>
  <si>
    <t>Liters</t>
  </si>
  <si>
    <t>Mass</t>
  </si>
  <si>
    <t>Molecular</t>
  </si>
  <si>
    <t>Ratio</t>
  </si>
  <si>
    <t>Amount</t>
  </si>
  <si>
    <t>Cost</t>
  </si>
  <si>
    <t>LD50</t>
  </si>
  <si>
    <t>LC50</t>
  </si>
  <si>
    <t>1/Mass Product</t>
  </si>
  <si>
    <t>PMI (kg/kg)</t>
  </si>
  <si>
    <t>Calc</t>
  </si>
  <si>
    <t>Notes</t>
  </si>
  <si>
    <t>Alternative Chemical Prices https://www.icis.com/chemicals/channel-info-chemicals-a-z/</t>
  </si>
  <si>
    <t>Get a pad and paper for back of the envelope calculations</t>
  </si>
  <si>
    <t>If you can, seek out a second monitor (1 for the sheet and 1 for references)</t>
  </si>
  <si>
    <t>.8N2/.2O2</t>
  </si>
  <si>
    <t>Koc</t>
  </si>
  <si>
    <t>log(Kow)</t>
  </si>
  <si>
    <t>logP</t>
  </si>
  <si>
    <t>.7446-09-5</t>
  </si>
  <si>
    <t>Multi-compartmental Model (assuming 1 kg emission)</t>
    <phoneticPr fontId="4" type="noConversion"/>
  </si>
  <si>
    <t>Z(air)</t>
    <phoneticPr fontId="4" type="noConversion"/>
  </si>
  <si>
    <t>Z(water)</t>
    <phoneticPr fontId="4" type="noConversion"/>
  </si>
  <si>
    <t>Z(soil)</t>
    <phoneticPr fontId="4" type="noConversion"/>
  </si>
  <si>
    <t>Z(sediment)</t>
    <phoneticPr fontId="4" type="noConversion"/>
  </si>
  <si>
    <t>fugacity</t>
    <phoneticPr fontId="4" type="noConversion"/>
  </si>
  <si>
    <t>C(air)</t>
    <phoneticPr fontId="4" type="noConversion"/>
  </si>
  <si>
    <t>C(water)</t>
    <phoneticPr fontId="4" type="noConversion"/>
  </si>
  <si>
    <t>C(soil)</t>
    <phoneticPr fontId="4" type="noConversion"/>
  </si>
  <si>
    <t>C(sediment)</t>
    <phoneticPr fontId="4" type="noConversion"/>
  </si>
  <si>
    <t>ODP</t>
    <phoneticPr fontId="4" type="noConversion"/>
  </si>
  <si>
    <t>organic fraction sediment =</t>
    <phoneticPr fontId="4" type="noConversion"/>
  </si>
  <si>
    <t>organic fraction soil =</t>
    <phoneticPr fontId="4" type="noConversion"/>
  </si>
  <si>
    <t>tonnes/m3</t>
    <phoneticPr fontId="4" type="noConversion"/>
  </si>
  <si>
    <t>density soil =</t>
    <phoneticPr fontId="4" type="noConversion"/>
  </si>
  <si>
    <t>volume soil =</t>
    <phoneticPr fontId="4" type="noConversion"/>
  </si>
  <si>
    <t>volume water =</t>
    <phoneticPr fontId="4" type="noConversion"/>
  </si>
  <si>
    <t>volume air =</t>
    <phoneticPr fontId="4" type="noConversion"/>
  </si>
  <si>
    <t>Assumed data for all compounds:</t>
    <phoneticPr fontId="4" type="noConversion"/>
  </si>
  <si>
    <t>Mass Emitted</t>
  </si>
  <si>
    <t>Henry's Law Constants</t>
  </si>
  <si>
    <t>Need be: Koc ~ 0.41Kow</t>
  </si>
  <si>
    <t>Eugenol Kow DOI: 10.1016/S0021-9673(99)01009-2</t>
  </si>
  <si>
    <t>m3</t>
    <phoneticPr fontId="4" type="noConversion"/>
  </si>
  <si>
    <t>volume sediment =</t>
    <phoneticPr fontId="4" type="noConversion"/>
  </si>
  <si>
    <t xml:space="preserve">density sediment = </t>
    <phoneticPr fontId="4" type="noConversion"/>
  </si>
  <si>
    <t>Z(water)</t>
  </si>
  <si>
    <t>1/HLC</t>
  </si>
  <si>
    <t>Z(soil)</t>
  </si>
  <si>
    <t>Z(sedement)</t>
  </si>
  <si>
    <t>(Koc*SoilDensity*OrganicFractionSoil)/HLC</t>
  </si>
  <si>
    <t>(Koc*SedimentDensity*OrganicFractionSediment)/HLC</t>
  </si>
  <si>
    <t>HLC</t>
  </si>
  <si>
    <t>Procedure 4</t>
  </si>
  <si>
    <t>Price from Alfa Aesar (2013)</t>
  </si>
  <si>
    <t>Z(air)</t>
  </si>
  <si>
    <t>Igwp</t>
  </si>
  <si>
    <t>Iopd</t>
  </si>
  <si>
    <t>Iap</t>
  </si>
  <si>
    <t>Isfp</t>
  </si>
  <si>
    <t>HLC from http://www.henrys-law.org/henry-3.0.pdf (page 12)</t>
  </si>
  <si>
    <t>Potentials</t>
  </si>
  <si>
    <t>Indices</t>
  </si>
  <si>
    <t>Reference Values and Equations</t>
  </si>
  <si>
    <t>Ci</t>
  </si>
  <si>
    <t>fi*Zi</t>
  </si>
  <si>
    <t>Ci*Vi</t>
  </si>
  <si>
    <t>INHTP</t>
  </si>
  <si>
    <t>INGTP</t>
  </si>
  <si>
    <t>IHP</t>
  </si>
  <si>
    <t>IGP</t>
  </si>
  <si>
    <t>Ihp</t>
  </si>
  <si>
    <t>Igp</t>
  </si>
  <si>
    <t>(Ci_air*LC50i)/(Ctol_air/LC50tol)</t>
  </si>
  <si>
    <t>LC50tol</t>
  </si>
  <si>
    <t>(Ci_water*LD50i)/(Ctol_water/LC50tol)</t>
  </si>
  <si>
    <t>LD50tol</t>
  </si>
  <si>
    <t>Ctol_air</t>
  </si>
  <si>
    <t>Ctol_water</t>
  </si>
  <si>
    <t>http://www.who.int/water_sanitation_health/dwq/chemicals/toluene.pdf</t>
  </si>
  <si>
    <t>http://www.euro.who.int/__data/assets/pdf_file/0020/123068/AQG2ndEd_5_14Toluene.PDF</t>
  </si>
  <si>
    <t>Ecotoxicity</t>
  </si>
  <si>
    <t>LC50 from https://toxnet.nlm.nih.gov/cgi-bin/sis/search/a?dbs+hsdb:@term+@DOCNO+210</t>
  </si>
  <si>
    <t>Madeka</t>
  </si>
  <si>
    <t>LC50 from Davies L, Nitrobenzene WHOTG on EHC for, Programme UNE, et al. Nitrobenzene. World Health Organization; 2003. Available at: https://books.google.com/books?id=m3UXxDNyLS8C.</t>
  </si>
  <si>
    <t>SUM&gt;</t>
  </si>
  <si>
    <t>For LD/LC50 data http://www.clayton.edu/portals/690/chemistry/inventory/MSDS%20Vanillin.pdf</t>
  </si>
  <si>
    <t>For log(Kow) Hansch, C., Leo, A., D. Hoekman. Exploring QSAR - Hydrophobic, Electronic, and Steric Constants. Washington, DC: American Chemical Society., 1995., p. 42</t>
  </si>
  <si>
    <t>ExceLCA</t>
  </si>
  <si>
    <t>How will we do it?</t>
  </si>
  <si>
    <t>So what's the plan?</t>
  </si>
  <si>
    <t>What to do</t>
  </si>
  <si>
    <t>Introduction</t>
  </si>
  <si>
    <t>Setting the scope</t>
  </si>
  <si>
    <t>Schemes</t>
  </si>
  <si>
    <t>Mise en place</t>
  </si>
  <si>
    <t>Brainstorm</t>
  </si>
  <si>
    <t>Read your way through</t>
  </si>
  <si>
    <t>Processes</t>
  </si>
  <si>
    <t>Energy Inventory</t>
  </si>
  <si>
    <t>People</t>
  </si>
  <si>
    <t>An open mind</t>
  </si>
  <si>
    <t>Critical thinking cap</t>
  </si>
  <si>
    <t>Patience</t>
  </si>
  <si>
    <t>Tips</t>
  </si>
  <si>
    <t>Anytime</t>
  </si>
  <si>
    <t>Getting Unstuck</t>
  </si>
  <si>
    <t>Evaluation</t>
  </si>
  <si>
    <t>Reference</t>
  </si>
  <si>
    <t>Discalimer:</t>
  </si>
  <si>
    <t>DOI:</t>
  </si>
  <si>
    <t>10.1021/ed200249v</t>
  </si>
  <si>
    <t xml:space="preserve">For more information on LCA : </t>
  </si>
  <si>
    <t>https://www.researchgate.net/file.PostFileLoader.html?id=57ec2c33dc332de6767d2f96&amp;assetKey=AS%3A411394932527104%401475095603341</t>
  </si>
  <si>
    <t>What is this?</t>
  </si>
  <si>
    <t>What isn't this?</t>
  </si>
  <si>
    <t>What can this do?</t>
  </si>
  <si>
    <t>What can't this do?</t>
  </si>
  <si>
    <t>Environmental Impacts</t>
  </si>
  <si>
    <t>What do I need?</t>
  </si>
  <si>
    <t>I&amp;O</t>
  </si>
  <si>
    <t>Complete before analysis</t>
  </si>
  <si>
    <t>Complete after analysis</t>
  </si>
  <si>
    <t>What is similar between your processes?</t>
  </si>
  <si>
    <t>What is different between them?</t>
  </si>
  <si>
    <t>The solution is refluxed for 1.5 hours.</t>
  </si>
  <si>
    <t>The mixture is refluxed for 3 hours.</t>
  </si>
  <si>
    <t>Research and organization</t>
  </si>
  <si>
    <t>Help contextualize a transformation's inputs and outputs, examine cost factors, and use physical and chemical properties to predict environmental effects</t>
  </si>
  <si>
    <t>As chemical transformations and their effects are complex in ways we have yet to understand, this should not be seen as an exhaustive, or definitive</t>
  </si>
  <si>
    <t>A comparative open-access gate-to-gate life-cycle assessment tool developed at the Center for Environmentally Beneficial Catalysis at the University of Kansas</t>
  </si>
  <si>
    <t>Just as important: What are you not going to look at?</t>
  </si>
  <si>
    <t>Why is it valid to compare these processes?</t>
  </si>
  <si>
    <t>Was your first approach too broad, or specific?</t>
  </si>
  <si>
    <t>What was the hardest part?</t>
  </si>
  <si>
    <t>What was the most surprising?</t>
  </si>
  <si>
    <t>Which process would you recommend, when, and why?</t>
  </si>
  <si>
    <t>The solvent is removed.</t>
  </si>
  <si>
    <t>The ether layers are extracted with sodium bisulfite solution.</t>
  </si>
  <si>
    <t>The mixture is heated for 45 minutes bubbling through air to remove SO2.</t>
  </si>
  <si>
    <t>Good start, now onto the next sheet: Schemes</t>
  </si>
  <si>
    <t>Lampman, Gary M. "The Preparation of VaniIIin from Eugenol and Sawdust." J. Chem. Ed. (1977)</t>
  </si>
  <si>
    <t>DEG</t>
  </si>
  <si>
    <t>Pet. Ether</t>
  </si>
  <si>
    <t>Mag. Sulfate</t>
  </si>
  <si>
    <t>Bisulfite Soln.</t>
  </si>
  <si>
    <t>Assumptions:</t>
  </si>
  <si>
    <t>The mixture is dried with magnesium sulfate.</t>
  </si>
  <si>
    <t>The cooled mixture is diluted with water, acidified with HCl.</t>
  </si>
  <si>
    <t>The mixture is fitered through Celite.</t>
  </si>
  <si>
    <t>Extracts are demcomposed with concentrated sulfuric acid.</t>
  </si>
  <si>
    <t>Extract the aqueous phase with diethyl ether.</t>
  </si>
  <si>
    <t>Dry the ether extract.</t>
  </si>
  <si>
    <t>Solids are filtered off.</t>
  </si>
  <si>
    <t>Water Wash (2)</t>
  </si>
  <si>
    <t>Water Wash (3)</t>
  </si>
  <si>
    <t>Process #</t>
  </si>
  <si>
    <t>The mixture is extracted with diethyl ether.</t>
  </si>
  <si>
    <t>Stepwise procedure</t>
  </si>
  <si>
    <r>
      <t>DOI: </t>
    </r>
    <r>
      <rPr>
        <sz val="11"/>
        <color rgb="FF000000"/>
        <rFont val="Calibri"/>
        <family val="2"/>
      </rPr>
      <t>10.1021/ed054p776</t>
    </r>
  </si>
  <si>
    <t>Input and Output: be careful what you wish for, and keep your powder dry</t>
  </si>
  <si>
    <t>Do you have access to literature on  these processes?</t>
  </si>
  <si>
    <t>How did the analysis go?</t>
  </si>
  <si>
    <t>What are you (still) missing?</t>
  </si>
  <si>
    <t>Why did(n't) this analysis work?</t>
  </si>
  <si>
    <t>All of the above</t>
  </si>
  <si>
    <t>From a Broken Down Procedure</t>
  </si>
  <si>
    <t>Simplified Process Flow Diagrams focusing on Material and Energy Inputs and Outputs</t>
  </si>
  <si>
    <t>&lt;     &lt;     &lt;</t>
  </si>
  <si>
    <t>&gt;   &gt;   &gt;</t>
  </si>
  <si>
    <t>&lt;   &lt;   &lt;</t>
  </si>
  <si>
    <t xml:space="preserve">&lt;   &lt;   &lt;   </t>
  </si>
  <si>
    <t>Safety Data Sheets (SDS)</t>
  </si>
  <si>
    <t>Proc</t>
  </si>
  <si>
    <t>SDS</t>
  </si>
  <si>
    <t>Sigma</t>
  </si>
  <si>
    <t>Autofills</t>
  </si>
  <si>
    <t>References/Substitutions</t>
  </si>
  <si>
    <t>Outputs</t>
  </si>
  <si>
    <t>$ Total per kg product</t>
  </si>
  <si>
    <t xml:space="preserve">Heat Capacity </t>
  </si>
  <si>
    <t>(kJ)</t>
  </si>
  <si>
    <t>deg C</t>
  </si>
  <si>
    <t>Final Temperature</t>
  </si>
  <si>
    <t>Initial Temperature</t>
  </si>
  <si>
    <t>(hours)</t>
  </si>
  <si>
    <t>Heat of Vaporization</t>
  </si>
  <si>
    <t>hours</t>
  </si>
  <si>
    <t>(0.5 h)</t>
  </si>
  <si>
    <t>Substance</t>
  </si>
  <si>
    <t>$/kgProd</t>
  </si>
  <si>
    <t>Price from ICIS https://www.icis.com/chemicals/channel-info-chemicals-a-z/</t>
  </si>
  <si>
    <t>Price from ICIS</t>
  </si>
  <si>
    <t>Adjust breadth or depth (broaded/focus)</t>
  </si>
  <si>
    <t>kJ/(h*mL)</t>
  </si>
  <si>
    <t>(mL)</t>
  </si>
  <si>
    <t>Cp</t>
  </si>
  <si>
    <t>Cp*</t>
  </si>
  <si>
    <t>Cp^</t>
  </si>
  <si>
    <t>Also fun for other things like molecular weight, structure, boiling points, LogP…</t>
  </si>
  <si>
    <t>vol. sediment =</t>
  </si>
  <si>
    <t>org. frac. sediment =</t>
  </si>
  <si>
    <t>Toluene Data from: http://www.labchem.com/tools/msds/msds/LC26170.pdf</t>
  </si>
  <si>
    <t>4h</t>
  </si>
  <si>
    <t>ntotal/((Zair*Vair)+(Zwater*Vwater)*(Zsoil*Vsoil)*(Zsedement*Vsedement))</t>
  </si>
  <si>
    <t>Trout</t>
  </si>
  <si>
    <t>CRC Section 5, NIST, or try DOI: 10.5194/acp-15-4399-2015</t>
  </si>
  <si>
    <t>Can't find something?</t>
  </si>
  <si>
    <t>Materials Impacts</t>
  </si>
  <si>
    <t>Leave these rows here!</t>
  </si>
  <si>
    <t>Koc?</t>
  </si>
  <si>
    <t>Wash 3 (Sodium Bisulfite soln.)</t>
  </si>
  <si>
    <t>2nd Run</t>
  </si>
  <si>
    <t>fugacity (f)</t>
  </si>
  <si>
    <t xml:space="preserve">Imagine a zero-effluent process: </t>
  </si>
  <si>
    <t>https://www.hendrix.edu/uploadedFiles/Departments_and_Programs/Chemistry/Green_Chemistry/ACS%20talk%20and%20lab.pdf</t>
  </si>
  <si>
    <t>We know that's not quite possible for everyone yet, but we'll include recovery of solvents where we can</t>
  </si>
  <si>
    <t>Be creative, but know that small differences in structure can illicit vast changes in reactivity/toxicity/price…</t>
  </si>
  <si>
    <t>You can type in things like "(15 Watts/gram = ? kJ/(hour*kg)" and it breaks it down for you.</t>
  </si>
  <si>
    <t>Cost?</t>
  </si>
  <si>
    <t>ICIS A to Z price guide/Sigma Aldrich, Chemical manufacturing trade magazine, or Alibaba.com</t>
  </si>
  <si>
    <t>Try http://www.engineeringtoolbox.com/</t>
  </si>
  <si>
    <t>Energy Considerations:</t>
  </si>
  <si>
    <t>Power/Vol</t>
  </si>
  <si>
    <t>Abbreviations</t>
  </si>
  <si>
    <t>V or Vol</t>
  </si>
  <si>
    <t>Meaning</t>
  </si>
  <si>
    <t>Safety Data Sheets, also Materials Safety Data Sheets (MSDS)</t>
  </si>
  <si>
    <t>ICIS</t>
  </si>
  <si>
    <t>You love acronyms. (If you don't check out the reference tab).</t>
  </si>
  <si>
    <t>Assess/Rinse/Repeat</t>
  </si>
  <si>
    <t>Life Cycle Assessment</t>
  </si>
  <si>
    <t>DOI</t>
  </si>
  <si>
    <t>Digital Object Identifier (like an ID# for publications)</t>
  </si>
  <si>
    <t xml:space="preserve">Soln. </t>
  </si>
  <si>
    <t>Concentrated Hydrochloric Acid</t>
  </si>
  <si>
    <t>Degrees Celcius</t>
  </si>
  <si>
    <t>Henry's Law Constant (amount/(volume*pressure))</t>
  </si>
  <si>
    <t>Solution (as in mixture), unless stated assume (m/m)</t>
  </si>
  <si>
    <t>Proc.</t>
  </si>
  <si>
    <t>ICIS/Sigma</t>
  </si>
  <si>
    <t>Sigma Aldrich (a chemical supplier)</t>
  </si>
  <si>
    <t>Indicating that this column should automatically generate values after the input rows are filled</t>
  </si>
  <si>
    <t>L</t>
  </si>
  <si>
    <t>(L)</t>
  </si>
  <si>
    <t>(kg)</t>
  </si>
  <si>
    <t>(g/mol)</t>
  </si>
  <si>
    <t>(kg/kgProduct)</t>
  </si>
  <si>
    <t>Price</t>
  </si>
  <si>
    <t>Price/kgProd</t>
  </si>
  <si>
    <t>Information Source: Procedure</t>
  </si>
  <si>
    <t>g</t>
  </si>
  <si>
    <t>mL</t>
  </si>
  <si>
    <t>mol</t>
  </si>
  <si>
    <t>Prod</t>
  </si>
  <si>
    <t>Moles</t>
  </si>
  <si>
    <t>Grams</t>
  </si>
  <si>
    <t>Kilograms</t>
  </si>
  <si>
    <t>Milliliters</t>
  </si>
  <si>
    <t>Mol. Weight</t>
  </si>
  <si>
    <t>Molecular Weight</t>
  </si>
  <si>
    <t xml:space="preserve">SUM(kgInputs/kgProduct) </t>
  </si>
  <si>
    <t xml:space="preserve">Ref. </t>
  </si>
  <si>
    <t>PMI</t>
  </si>
  <si>
    <t>Product Mass Intensity</t>
  </si>
  <si>
    <t>kgA/MWa/Mola</t>
  </si>
  <si>
    <t>kilograms of A, Molecular Weight of A, Moles of A…</t>
  </si>
  <si>
    <t>Methods used here are covered in General Chemistry 1 in Thermodynamics</t>
  </si>
  <si>
    <t>Diemethyl Sulfoxide</t>
  </si>
  <si>
    <t>K</t>
  </si>
  <si>
    <t>Kelvin</t>
  </si>
  <si>
    <t>(kJ/(kg*K))</t>
  </si>
  <si>
    <t>(kg/kgProd)</t>
  </si>
  <si>
    <t>(kJ/kg)</t>
  </si>
  <si>
    <t>(deg C)</t>
  </si>
  <si>
    <t>(kJ/kgProduct)</t>
  </si>
  <si>
    <t>(kJ/h*kg)</t>
  </si>
  <si>
    <t>Power Cost</t>
  </si>
  <si>
    <t>Where to source values:</t>
  </si>
  <si>
    <t>Prod. Sheet</t>
  </si>
  <si>
    <t>MSDS, NIST</t>
  </si>
  <si>
    <t>NIST</t>
  </si>
  <si>
    <t>NIST/CRC Handbook</t>
  </si>
  <si>
    <t>National Institute of Standard and Technology</t>
  </si>
  <si>
    <t>Time in half hours</t>
  </si>
  <si>
    <t>What about cooling?</t>
  </si>
  <si>
    <r>
      <rPr>
        <b/>
        <sz val="11"/>
        <rFont val="Calibri"/>
        <family val="2"/>
        <scheme val="minor"/>
      </rPr>
      <t>(</t>
    </r>
    <r>
      <rPr>
        <b/>
        <sz val="11"/>
        <rFont val="Calibri"/>
        <family val="2"/>
        <scheme val="minor"/>
      </rPr>
      <t>kg/kgProduct</t>
    </r>
    <r>
      <rPr>
        <b/>
        <sz val="11"/>
        <rFont val="Calibri"/>
        <family val="2"/>
        <scheme val="minor"/>
      </rPr>
      <t>)</t>
    </r>
  </si>
  <si>
    <r>
      <rPr>
        <b/>
        <sz val="11"/>
        <rFont val="Calibri"/>
        <family val="2"/>
        <scheme val="minor"/>
      </rPr>
      <t>(</t>
    </r>
    <r>
      <rPr>
        <b/>
        <sz val="11"/>
        <rFont val="Calibri"/>
        <family val="2"/>
        <scheme val="minor"/>
      </rPr>
      <t>mg/kg</t>
    </r>
    <r>
      <rPr>
        <b/>
        <sz val="11"/>
        <rFont val="Calibri"/>
        <family val="2"/>
        <scheme val="minor"/>
      </rPr>
      <t>)</t>
    </r>
  </si>
  <si>
    <r>
      <rPr>
        <b/>
        <sz val="11"/>
        <rFont val="Calibri"/>
        <family val="2"/>
        <scheme val="minor"/>
      </rPr>
      <t>(</t>
    </r>
    <r>
      <rPr>
        <b/>
        <sz val="11"/>
        <rFont val="Calibri"/>
        <family val="2"/>
        <scheme val="minor"/>
      </rPr>
      <t>mg/L</t>
    </r>
    <r>
      <rPr>
        <b/>
        <sz val="11"/>
        <rFont val="Calibri"/>
        <family val="2"/>
        <scheme val="minor"/>
      </rPr>
      <t>)</t>
    </r>
  </si>
  <si>
    <r>
      <t>mol/(</t>
    </r>
    <r>
      <rPr>
        <b/>
        <sz val="11"/>
        <rFont val="Calibri"/>
        <family val="2"/>
        <scheme val="minor"/>
      </rPr>
      <t>L</t>
    </r>
    <r>
      <rPr>
        <b/>
        <sz val="11"/>
        <rFont val="Calibri"/>
        <family val="2"/>
        <scheme val="minor"/>
      </rPr>
      <t>*Pa)</t>
    </r>
  </si>
  <si>
    <r>
      <t>mol/(m</t>
    </r>
    <r>
      <rPr>
        <b/>
        <sz val="11"/>
        <rFont val="Calibri"/>
        <family val="2"/>
        <scheme val="minor"/>
      </rPr>
      <t>L</t>
    </r>
    <r>
      <rPr>
        <b/>
        <sz val="11"/>
        <rFont val="Calibri"/>
        <family val="2"/>
        <scheme val="minor"/>
      </rPr>
      <t>*atm)</t>
    </r>
  </si>
  <si>
    <t>LogP</t>
  </si>
  <si>
    <t>Pa</t>
  </si>
  <si>
    <t>atm</t>
  </si>
  <si>
    <t>Atmospheres, a measure of pressure</t>
  </si>
  <si>
    <t>Kow</t>
  </si>
  <si>
    <t>Octanol/water partition coefficient</t>
  </si>
  <si>
    <t>Logarithm of octanol/water partition coefficient</t>
  </si>
  <si>
    <t>Z(air/water…)</t>
  </si>
  <si>
    <t>Effective concentration in air/water…</t>
  </si>
  <si>
    <t>tonnes/m^3</t>
  </si>
  <si>
    <t>Ci/Zi/Vi/fi</t>
  </si>
  <si>
    <t>Concentration/Effective Concentration/Volume/fugacity in air/water…</t>
  </si>
  <si>
    <t>BioAcc</t>
  </si>
  <si>
    <t>Smog Formation Potential</t>
  </si>
  <si>
    <t>Inhalation Potential</t>
  </si>
  <si>
    <t>Ingestion Potential</t>
  </si>
  <si>
    <t>Bioaccumulation</t>
  </si>
  <si>
    <t>(kg CO2 equivalence)</t>
  </si>
  <si>
    <t>(kg CFC-11 equiv.)</t>
  </si>
  <si>
    <t>(kg SO2 equiv.)</t>
  </si>
  <si>
    <t>(kg O3 formed/kg VOC)</t>
  </si>
  <si>
    <t>(kg Toluene equiv.)</t>
  </si>
  <si>
    <t>Igwp…Iap…</t>
  </si>
  <si>
    <t>Trichlorofluoromethane</t>
  </si>
  <si>
    <t>Pressure Conversion</t>
  </si>
  <si>
    <t>kJ/kgProd</t>
  </si>
  <si>
    <t>Atom Economy</t>
  </si>
  <si>
    <t>INGP</t>
  </si>
  <si>
    <t>INH</t>
  </si>
  <si>
    <t>0.042 g CO2/kJ = g CO2</t>
  </si>
  <si>
    <t>Normalized</t>
  </si>
  <si>
    <t>Persistence</t>
  </si>
  <si>
    <t>Ingestion</t>
  </si>
  <si>
    <t>Toxicity Hazard</t>
  </si>
  <si>
    <t>Smog</t>
  </si>
  <si>
    <t>Formation</t>
  </si>
  <si>
    <t>Rain</t>
  </si>
  <si>
    <t>Global</t>
  </si>
  <si>
    <t>Warming</t>
  </si>
  <si>
    <t>Atom</t>
  </si>
  <si>
    <t>Economy</t>
  </si>
  <si>
    <t>kgIn/kgProd</t>
  </si>
  <si>
    <t>Economics</t>
  </si>
  <si>
    <t xml:space="preserve">101325 Pa = </t>
  </si>
  <si>
    <t>1 atm</t>
  </si>
  <si>
    <t>If there are multiple doses/concentrations use the most lethal</t>
  </si>
  <si>
    <t>Plan for the worst, hope for the best</t>
  </si>
  <si>
    <t>Developed 2017</t>
  </si>
  <si>
    <t>recycle the water?</t>
  </si>
  <si>
    <t>account for energy from other unit processes?</t>
  </si>
  <si>
    <t>find HLC/LD50/LC50 data for more compounds?</t>
  </si>
  <si>
    <t>compare the rate of production as well?</t>
  </si>
  <si>
    <t>But what about if we could…</t>
  </si>
  <si>
    <t>draw energy from a renewable resource?</t>
  </si>
  <si>
    <t>Intermediates are quickly transformed</t>
  </si>
  <si>
    <t>All contaminated water will be considered waste.</t>
  </si>
  <si>
    <t>All solvents will be recycled, all drying agents will be dried with a 5.0 % weight loss per run except...</t>
  </si>
  <si>
    <t>Fraction of material inputs that are emitted</t>
  </si>
  <si>
    <t>Fraction of outputs considered as waste unless otherwise specified in the procedure</t>
  </si>
  <si>
    <t>What questions did this answer, and what questions does this analysis raise?</t>
  </si>
  <si>
    <t>Independent Chemical Information Services</t>
  </si>
  <si>
    <t>Lethal concentration for 50% of animal studied</t>
  </si>
  <si>
    <t>Lethal dose for 50% of animal studied</t>
  </si>
  <si>
    <t>Pascals, a measure of pressure</t>
  </si>
  <si>
    <t>Density/MW?</t>
  </si>
  <si>
    <t>Process run using recycled solvents/drying agents/catalysts…</t>
  </si>
  <si>
    <t>to assess and improve upon chemical transformations with a focus on people, products, and processes, and their impacts on economics, society, and the environment.</t>
  </si>
  <si>
    <t>Data entry, waste/product calculations, cost calculations</t>
  </si>
  <si>
    <t>Data entry, energy/product calculations</t>
  </si>
  <si>
    <t>Data Entry, environmental parameter calculations</t>
  </si>
  <si>
    <t>Densities (SDS)/cost of reagents (ICIS or other)</t>
  </si>
  <si>
    <t>Thermodynamic information (MSDS/NIST)</t>
  </si>
  <si>
    <t>Toxicity Data (SDS)/reference data (included/various)</t>
  </si>
  <si>
    <t>Deep breaths</t>
  </si>
  <si>
    <t>This work was adapted from Dr. Phillip Jessop's 'Choosing the Greenest Synthesis' as presented at the ACS/GCI Green Chemistry Summer School 2015 and</t>
  </si>
  <si>
    <t>This is meant for educational use. Reference data may not be current. Attempt at your own risk. Please rememeber to take periodic breaks. All work and no play makes excel a dull toy.</t>
  </si>
  <si>
    <t>Write out all of these steps, one process/verb per sentence.</t>
  </si>
  <si>
    <t>Break these sentences down, with inputs on the left, and outputs on the right.</t>
  </si>
  <si>
    <t>Try to connect material and energy flows by recycling solvent, or using endo/exothermicity to cool/heat other processes.</t>
  </si>
  <si>
    <t>Look for unmentioned waste streams (washes from extractions, evovled gases, filter aids, drying agents…).</t>
  </si>
  <si>
    <t>Have someone familiar with the process review your work, but also try explaining it to someone who may not be in your field.</t>
  </si>
  <si>
    <t>Potassium hydroxide, diethylene glycol, and eugenol are added to a flask.</t>
  </si>
  <si>
    <t>The reaction mixture is diluted with water and acidified with concentrated HCl.</t>
  </si>
  <si>
    <t>Isoeugenol is extracted with petroleum ether.</t>
  </si>
  <si>
    <t>Nitrobenzene, potassium hydroxide, water, dimethyl sulfoxide and isoeugenol are mixed.</t>
  </si>
  <si>
    <t>Solids (NaCl)</t>
  </si>
  <si>
    <t>Spent Celite</t>
  </si>
  <si>
    <t>Evaporate the solvent.</t>
  </si>
  <si>
    <t>Product is recrystallized in cyclohexane.</t>
  </si>
  <si>
    <t>&lt;&gt;</t>
  </si>
  <si>
    <t>Identify unit processes: A was X-ed into B, and byproduct C…</t>
  </si>
  <si>
    <t>(kg/L)</t>
  </si>
  <si>
    <t>KgProd/((kgA*MWb*Molb)/(MWa*Mola))</t>
  </si>
  <si>
    <t>Ti) +</t>
  </si>
  <si>
    <t>deg Celcius</t>
  </si>
  <si>
    <t>Also remember it's not always as hard as it looks: g/mL = g/cc = kg/L…</t>
  </si>
  <si>
    <t>deltaHvap?</t>
  </si>
  <si>
    <t>http://www.engineeringtoolbox.com/fluids-evaporation-latent-heat-d_147.html</t>
  </si>
  <si>
    <t>SUM (kJ)</t>
  </si>
  <si>
    <t>grams CO2</t>
  </si>
  <si>
    <t>Analyze and Interpret:</t>
  </si>
  <si>
    <t>A simple sensitivity analysis may be performed by changing variables, and seeing the effects.</t>
  </si>
  <si>
    <t>What if the price of water rose 10x?</t>
  </si>
  <si>
    <t>Analysis:</t>
  </si>
  <si>
    <t>Good</t>
  </si>
  <si>
    <t>Bad</t>
  </si>
  <si>
    <t>Ugly</t>
  </si>
  <si>
    <t>Arrows connect the boxes and signify material/energy flow (perhaps counterintuitive).</t>
  </si>
  <si>
    <t>Chemical Abstract Service # (like an ID# number for chemcials), Many sources, but try EPA TSCA database for industrial products: https://www.epa.gov/tsca-inventory/how-access-tsca-inventory#download</t>
  </si>
  <si>
    <t>Putting It Together</t>
  </si>
  <si>
    <t>Collection</t>
  </si>
  <si>
    <t>Consolidating information</t>
  </si>
  <si>
    <t>You realize that your process can be improved, so to can this analysis. Please let us know if you have suggestons!</t>
  </si>
  <si>
    <t>What if the purity of a reagent changes? What about your product?</t>
  </si>
  <si>
    <t>What is your functional unit? (price/amount? price/amount/time?)</t>
  </si>
  <si>
    <t>Did your functional unit change?</t>
  </si>
  <si>
    <t>Will assume an average kgCO2 emitted per kJ energy consumed</t>
  </si>
  <si>
    <t>Procedure/Methods sections/Literature</t>
  </si>
  <si>
    <r>
      <t>Mercer, Sean, Andraos, J., Jessop, P.,</t>
    </r>
    <r>
      <rPr>
        <i/>
        <sz val="11"/>
        <color theme="1"/>
        <rFont val="Calibri"/>
        <family val="2"/>
        <scheme val="minor"/>
      </rPr>
      <t xml:space="preserve"> "Choosing the greenest synthesis: a multivariate metric green chemistry exercise."</t>
    </r>
    <r>
      <rPr>
        <sz val="11"/>
        <color theme="1"/>
        <rFont val="Calibri"/>
        <family val="2"/>
        <scheme val="minor"/>
      </rPr>
      <t xml:space="preserve"> Journal of Chemical Education 89.2 (2011): 215-220.</t>
    </r>
  </si>
  <si>
    <t>What is the big idea? (Transforming biomass/Carbon Capture/Polymer Synthesis, etc.)</t>
  </si>
  <si>
    <t>What is your specific approach? (Novel solvents/New Catalysts/Reactor Design, etc.)</t>
  </si>
  <si>
    <t>Leave amounts out of it! (For now) Complete one, and then copy, paste and edit below.</t>
  </si>
  <si>
    <t>Or Input</t>
  </si>
  <si>
    <t>Yield (kg)</t>
  </si>
  <si>
    <t>F35/F$42</t>
  </si>
  <si>
    <t>Unless Solvent or Catalyst</t>
  </si>
  <si>
    <t>K35*E35</t>
  </si>
  <si>
    <t>E35*D35</t>
  </si>
  <si>
    <t>M35/L35</t>
  </si>
  <si>
    <t>or Input</t>
  </si>
  <si>
    <t>Unless Solv. Or Cat.</t>
  </si>
  <si>
    <t>SUM(P35:P38)</t>
  </si>
  <si>
    <t>SUM(Q35:Q38)</t>
  </si>
  <si>
    <t>I43</t>
  </si>
  <si>
    <t>1/F43</t>
  </si>
  <si>
    <t>SUM(I36:I39)</t>
  </si>
  <si>
    <t>SUM(J36:J39)</t>
  </si>
  <si>
    <t>What if a certain/toxic/dangerous feedstock were to be discontinued?</t>
  </si>
  <si>
    <t>What about cost/lifetime of machinery? How do we even look at this?</t>
  </si>
  <si>
    <t>http://www.engineeringtoolbox.com/cooling-loads-d_665.html</t>
  </si>
  <si>
    <t>C41*D41</t>
  </si>
  <si>
    <t>Products!I36</t>
  </si>
  <si>
    <t>H41*G41*F41</t>
  </si>
  <si>
    <t>Refluxing</t>
  </si>
  <si>
    <t>(F42*H42*(I42-J42)+(F42*K42*L42))</t>
  </si>
  <si>
    <t>Distillation/Drying/Boiling</t>
  </si>
  <si>
    <t>Now comes the hard part:</t>
  </si>
  <si>
    <t>What is everything we are missing?</t>
  </si>
  <si>
    <t xml:space="preserve">Stirring? Pumping? Compressing? Ventillation? </t>
  </si>
  <si>
    <t>How can you address these? Are there rough estimates out there to incorporate?</t>
  </si>
  <si>
    <t>from the</t>
  </si>
  <si>
    <t>"Products" sheet</t>
  </si>
  <si>
    <t>EXP(Q42)*0.41</t>
  </si>
  <si>
    <t>1/P42</t>
  </si>
  <si>
    <t>(R42*$X$3*$X$5)/P42</t>
  </si>
  <si>
    <t>(R42*$X$2*$X$4)/P42</t>
  </si>
  <si>
    <t>1/($U$2*T42+$U$3*U42+$U$4*V42+$U$5*W42)</t>
  </si>
  <si>
    <t>X42*T42</t>
  </si>
  <si>
    <t>X42*U42</t>
  </si>
  <si>
    <t>X42*V42</t>
  </si>
  <si>
    <t>X42*W42</t>
  </si>
  <si>
    <t>Unless known</t>
  </si>
  <si>
    <t>(Y42/K42)/(AH$8/AH$6)</t>
  </si>
  <si>
    <t>(Z42/H42)/(AH$9/AH$7)</t>
  </si>
  <si>
    <t>AF42*AJ$42</t>
  </si>
  <si>
    <t>AG42*AJ$42</t>
  </si>
  <si>
    <t>AH42*AJ$42</t>
  </si>
  <si>
    <t>SUM(AF42:AF49)</t>
  </si>
  <si>
    <t>SUM(AG42:AG49)</t>
  </si>
  <si>
    <t>SUM(AH42:AH49)</t>
  </si>
  <si>
    <t>I35</t>
  </si>
  <si>
    <t>O35*I35</t>
  </si>
  <si>
    <t>then I35*0.05</t>
  </si>
  <si>
    <t>then P35*0.05</t>
  </si>
  <si>
    <t>Products!I35</t>
  </si>
  <si>
    <t>from Products Sheet</t>
  </si>
  <si>
    <t>O42/101325</t>
  </si>
  <si>
    <t>From Mercer 2015</t>
  </si>
  <si>
    <t>&lt;- TIP</t>
  </si>
  <si>
    <t>The worst with red</t>
  </si>
  <si>
    <t>Putting It Together (byte by byte, piece by piece)</t>
  </si>
  <si>
    <t>Color the best option per row green</t>
  </si>
  <si>
    <t>(except Persistence)</t>
  </si>
  <si>
    <t>C7/(MIN(C7:C11))</t>
  </si>
  <si>
    <t>C8/(MIN(C7:C11))</t>
  </si>
  <si>
    <t>J11/(MIN(J7:J11))</t>
  </si>
  <si>
    <t>K7</t>
  </si>
  <si>
    <t>Details:</t>
  </si>
  <si>
    <t xml:space="preserve"> You can investigate environmental considerations using parameterization of common environmental topics:</t>
  </si>
  <si>
    <t>Toxicity (Inhalation/Ingestion)</t>
  </si>
  <si>
    <t>Abiotic Depletion Potential (elemental abundance)</t>
  </si>
  <si>
    <t>Global Warming Potential (Carbon dioxide/kJ and others)</t>
  </si>
  <si>
    <t>Potential for Acid Rain (SO2, NO, HCl…)</t>
  </si>
  <si>
    <t>Bioaccumulation (Persistence)</t>
  </si>
  <si>
    <t>The literature provides information on amounts, ICIS and others information on pricing, and the NIST, EPA, NREL, CRC (among others)</t>
  </si>
  <si>
    <t>provides important information of chemical and physical properties. Should you have access to other information, be it safety or cost related,</t>
  </si>
  <si>
    <t xml:space="preserve">These efforts may serve to help support claims of innovation by a researcher. </t>
  </si>
  <si>
    <t>Maybe the energy to recycle a solvent is less than the cost of purchasing more.</t>
  </si>
  <si>
    <t>Also the Wolfram Alpha app for your phone can do concentrations/calculations very well</t>
  </si>
  <si>
    <t>Tips and Tricks</t>
  </si>
  <si>
    <t>Comparative life cycle assessments seek to evaluate energy and material inputs and outputs for a process.</t>
  </si>
  <si>
    <t>Ideally this includes material and energy sourcing, and environmental fate, but much of this data is behind lock and key.</t>
  </si>
  <si>
    <t>Here, using open-access data, we can conduct a gate-to-gate assessment looking at cost and waste per amount of product.</t>
  </si>
  <si>
    <t>It may be helpful to realize that there are effects from these process we have still yet to uncover. Try not only to think</t>
  </si>
  <si>
    <t>All in all this analysis is a rigorous way to analyze the function and cost of each process and product in the context of both a larger system,</t>
  </si>
  <si>
    <t>but also how this system related to many others. Now just as any process should serve to make its products more valuable than what goes in</t>
  </si>
  <si>
    <t>ExceLCA should serve as a tool to make this a rule from a wide and well informed perspective.</t>
  </si>
  <si>
    <t xml:space="preserve">ODP/SFP </t>
  </si>
  <si>
    <t xml:space="preserve">AP </t>
  </si>
  <si>
    <t xml:space="preserve">GWP </t>
  </si>
  <si>
    <t xml:space="preserve">INH/ING </t>
  </si>
  <si>
    <t xml:space="preserve">ADP </t>
  </si>
  <si>
    <t xml:space="preserve">Per </t>
  </si>
  <si>
    <t xml:space="preserve">EP </t>
  </si>
  <si>
    <t>or other details regarding the products or process, this analysis may adapt to include this. By no means should this spreadsheet seek to</t>
  </si>
  <si>
    <t>answer everyone's questions, and it will likely raise more than it answeres. Generally meant for the chemical sciences</t>
  </si>
  <si>
    <t>this may prove useful as a penultimate* 'pre-lab' or pre-laboratory exercise, as after anaylsis the user will have a much better understanding</t>
  </si>
  <si>
    <t>of not only the impacts of their work, but also be able to see their efforts in a broader environment.</t>
  </si>
  <si>
    <t>The analysis will highlight problem areas, and areasin  which a process may prove more effective, or benign than others.</t>
  </si>
  <si>
    <t>Users are reminded that the relationship between reagents and transformations are complex, and it is important not to oversimplify your results.</t>
  </si>
  <si>
    <t xml:space="preserve">It is important that the user is critically evaluating their data, the process, and their work the whole way through. </t>
  </si>
  <si>
    <t xml:space="preserve">What if there was a ban on all CO2 emissions tomorrow? What looks the best? </t>
  </si>
  <si>
    <t>What if you could use the CO2 as a reagent, or solvent?</t>
  </si>
  <si>
    <t>Analysis</t>
  </si>
  <si>
    <t>The magnitude or minitude of these values might be misleading, but relative to one another what stands out?</t>
  </si>
  <si>
    <t>Had you looked at any of this data before considering working with these reagents?</t>
  </si>
  <si>
    <t>If something has multiple indices (AP/ODP/so on…) why is it being used? How important is it?</t>
  </si>
  <si>
    <t>Also: What about your product? What are the hazards associated with what you're making?</t>
  </si>
  <si>
    <t>And anything inbetween yellow</t>
  </si>
  <si>
    <t>Now head back to the I&amp;O tab, and fill out the remaining questions! You're almost home.</t>
  </si>
  <si>
    <t>(Actual kg Output/Theoretical kg Out)</t>
  </si>
  <si>
    <t>Global Warming Potential Index…Acidification Potential Index…</t>
  </si>
  <si>
    <t>Eutrification (Nitrogen/Phosphorous)</t>
  </si>
  <si>
    <t>Ozone Depletion (via Halogens) and Smog Formation (Oxidants/VOCs)</t>
  </si>
  <si>
    <t xml:space="preserve">what people in the future might not tolerate (unknown risk), but what the future might favor (energy intensive </t>
  </si>
  <si>
    <t>processes powered by sunlight, changing feedstocks).</t>
  </si>
  <si>
    <t>Now you can head over to the next sheet: I/O</t>
  </si>
  <si>
    <t>*penultimate in the sense that this procedure highlight possible improvements, which invoke another analysis</t>
  </si>
  <si>
    <t>Compare the red and the blue: how did we do?</t>
  </si>
  <si>
    <t>by Column</t>
  </si>
  <si>
    <t>(or the Penultimate Pre-Experiment [PPE])</t>
  </si>
  <si>
    <t>KU</t>
  </si>
  <si>
    <t>CEBC</t>
  </si>
  <si>
    <t>CTE</t>
  </si>
  <si>
    <t>ScholarWorks</t>
  </si>
  <si>
    <t>www.ku.edu</t>
  </si>
  <si>
    <t>https://cte.ku.edu/</t>
  </si>
  <si>
    <t>http://cebc.ku.edu/</t>
  </si>
  <si>
    <t>https://kuscholarworks.ku.edu/</t>
  </si>
  <si>
    <t>EPSCOR</t>
  </si>
  <si>
    <t>This  project was developed as part of an EPSCoR Award, #1539105 (2015), RII Track-2 FEC: Catalysis for Renewables: Applications, Fundamentals and Technologies (CRAFT).</t>
  </si>
  <si>
    <t>#1</t>
  </si>
  <si>
    <r>
      <t>Exce</t>
    </r>
    <r>
      <rPr>
        <b/>
        <u/>
        <sz val="15"/>
        <color theme="9" tint="-0.249977111117893"/>
        <rFont val="Calibri"/>
        <family val="2"/>
        <scheme val="minor"/>
      </rPr>
      <t>L</t>
    </r>
    <r>
      <rPr>
        <b/>
        <u/>
        <sz val="15"/>
        <color theme="8"/>
        <rFont val="Calibri"/>
        <family val="2"/>
        <scheme val="minor"/>
      </rPr>
      <t>C</t>
    </r>
    <r>
      <rPr>
        <b/>
        <u/>
        <sz val="15"/>
        <color theme="5" tint="-0.249977111117893"/>
        <rFont val="Calibri"/>
        <family val="2"/>
        <scheme val="minor"/>
      </rPr>
      <t>A</t>
    </r>
    <r>
      <rPr>
        <b/>
        <u/>
        <sz val="15"/>
        <color theme="1"/>
        <rFont val="Calibri"/>
        <family val="2"/>
        <scheme val="minor"/>
      </rPr>
      <t>: an excel based life cycle assessment tool</t>
    </r>
  </si>
  <si>
    <t>Contact:</t>
  </si>
  <si>
    <t>AdAstraPerExceLCA@gmail.com</t>
  </si>
  <si>
    <t>We will do our best to review any changes you've made to suit your needs, and incorprorate them into future iterations.</t>
  </si>
  <si>
    <t>Feel free to leave commentary anywhere and everywhere, and include links to new resources, or methods.</t>
  </si>
  <si>
    <t>A simple excel based assessment tool to help researchers evaluate their work, and support claims of innovation, but simply put a big "pre-lab"</t>
  </si>
  <si>
    <t>Tell you which what transformation is best (though it can help point out what may/may not be working, and what isn't)</t>
  </si>
  <si>
    <t>Analyze material and energy inputs and outputs, cost per amount products, identify environmental parameters, all with data from a variety of sources</t>
  </si>
  <si>
    <t>Time, access to the internet, a can-do attitude, and an understanding that what comes out, is only as strong as what goes in</t>
  </si>
  <si>
    <t>Send in your completed spreadsheets, and we can help review them, and add them to our database.</t>
  </si>
  <si>
    <t>#2</t>
  </si>
  <si>
    <t>#3</t>
  </si>
  <si>
    <t>($) USD</t>
  </si>
  <si>
    <t>($/kg)</t>
  </si>
  <si>
    <t>($/kgProd)</t>
  </si>
  <si>
    <t>Look through the highlighted columns, does anything stand out? What if that cost rose just 10%?</t>
  </si>
  <si>
    <t>What impurities/byproducts/side products didn't make it to the list?</t>
  </si>
  <si>
    <t>#4</t>
  </si>
  <si>
    <t>For a review of calculating energy for thermal processes: http://hyperphysics.phy-astr.gsu.edu/hbase/thermo/spht.html</t>
  </si>
  <si>
    <t>#5</t>
  </si>
  <si>
    <t>USD</t>
  </si>
  <si>
    <t xml:space="preserve">United States Dollar </t>
  </si>
  <si>
    <t>https://nyti.ms/2oDVZSq</t>
  </si>
  <si>
    <t>1)</t>
  </si>
  <si>
    <t>2)</t>
  </si>
  <si>
    <t xml:space="preserve">Dimensional Analysis is your friend: </t>
  </si>
  <si>
    <t>https://www.chem.tamu.edu/class/fyp/mathrev/mr-da.html</t>
  </si>
  <si>
    <t>https://www.wolframalpha.com/</t>
  </si>
  <si>
    <t>For example: use a well studied structural isomer to fill in for missing chemical or physical properties</t>
  </si>
  <si>
    <t>Need be: check out ChemDraw, and other modeling tools to extract values (QSAR…etc.)</t>
  </si>
  <si>
    <t>https://www.epa.gov/chemical-research/toxicity-estimation-software-tool-test</t>
  </si>
  <si>
    <t>You can make assumptions as long as you highlight and back them up, but they can be your quickest downfall</t>
  </si>
  <si>
    <t>Keep all your references, save the PDF or at least the link. Just assume you will need them again!</t>
  </si>
  <si>
    <t>SDS/MSDS</t>
  </si>
  <si>
    <t>Are you even looking? Just google SDS, or try ScienceLab, or Sigma…</t>
  </si>
  <si>
    <t>http://www.sigmaaldrich.com/united-states.html</t>
  </si>
  <si>
    <t>https://www.nist.gov/</t>
  </si>
  <si>
    <t>Experimental Program to Stimulate Competitive Research (Type of National Science Foundation Grant)</t>
  </si>
  <si>
    <t>NSF</t>
  </si>
  <si>
    <t>National Science Foundation</t>
  </si>
  <si>
    <t>Heat Capacity (J/K), ratio of heat added to a substance and the resultant temperature change</t>
  </si>
  <si>
    <t>(N43*0.042)</t>
  </si>
  <si>
    <t>relate cost to human health and environmental factors…</t>
  </si>
  <si>
    <t>#6</t>
  </si>
  <si>
    <t>#7</t>
  </si>
  <si>
    <t xml:space="preserve">Use a mix of data: Always check values with a difference source if possible, and pull from a variety of places. </t>
  </si>
  <si>
    <t>Also: https://www.emolecules.com/</t>
  </si>
  <si>
    <t>Q35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</si>
</sst>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#,##0.0000"/>
    <numFmt numFmtId="167" formatCode="0.E+00"/>
    <numFmt numFmtId="168" formatCode="00000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sz val="11"/>
      <color rgb="FF0000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222222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color theme="7" tint="0.59999389629810485"/>
      <name val="Verdana"/>
      <family val="2"/>
    </font>
    <font>
      <sz val="11"/>
      <color theme="7" tint="0.59999389629810485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0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3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9" tint="-0.249977111117893"/>
      <name val="Calibri"/>
      <family val="2"/>
      <scheme val="minor"/>
    </font>
    <font>
      <b/>
      <u/>
      <sz val="15"/>
      <color theme="8"/>
      <name val="Calibri"/>
      <family val="2"/>
      <scheme val="minor"/>
    </font>
    <font>
      <b/>
      <u/>
      <sz val="15"/>
      <color theme="5" tint="-0.249977111117893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7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78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5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5" xfId="0" applyBorder="1"/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11" fontId="0" fillId="0" borderId="0" xfId="0" applyNumberFormat="1"/>
    <xf numFmtId="3" fontId="0" fillId="0" borderId="0" xfId="0" applyNumberFormat="1"/>
    <xf numFmtId="1" fontId="0" fillId="0" borderId="0" xfId="0" applyNumberFormat="1"/>
    <xf numFmtId="1" fontId="0" fillId="0" borderId="0" xfId="0" applyNumberFormat="1" applyFill="1" applyBorder="1"/>
    <xf numFmtId="164" fontId="0" fillId="0" borderId="0" xfId="0" applyNumberFormat="1"/>
    <xf numFmtId="164" fontId="0" fillId="0" borderId="0" xfId="0" applyNumberFormat="1" applyFill="1" applyBorder="1"/>
    <xf numFmtId="0" fontId="0" fillId="2" borderId="2" xfId="0" applyFill="1" applyBorder="1" applyAlignment="1">
      <alignment horizontal="left"/>
    </xf>
    <xf numFmtId="1" fontId="0" fillId="0" borderId="0" xfId="0" applyNumberFormat="1" applyBorder="1"/>
    <xf numFmtId="0" fontId="4" fillId="8" borderId="0" xfId="0" applyFont="1" applyFill="1"/>
    <xf numFmtId="0" fontId="0" fillId="0" borderId="0" xfId="0" applyBorder="1"/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0" fillId="0" borderId="0" xfId="0" applyFill="1"/>
    <xf numFmtId="0" fontId="0" fillId="8" borderId="0" xfId="0" applyFill="1"/>
    <xf numFmtId="0" fontId="12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0" fillId="15" borderId="0" xfId="0" applyFill="1" applyAlignment="1">
      <alignment horizontal="center"/>
    </xf>
    <xf numFmtId="0" fontId="0" fillId="15" borderId="0" xfId="0" applyFill="1"/>
    <xf numFmtId="0" fontId="0" fillId="16" borderId="0" xfId="0" applyFill="1" applyAlignment="1">
      <alignment horizontal="center"/>
    </xf>
    <xf numFmtId="0" fontId="0" fillId="16" borderId="0" xfId="0" applyFill="1"/>
    <xf numFmtId="0" fontId="0" fillId="17" borderId="0" xfId="0" applyFill="1" applyAlignment="1">
      <alignment horizontal="center"/>
    </xf>
    <xf numFmtId="0" fontId="0" fillId="17" borderId="0" xfId="0" applyFill="1"/>
    <xf numFmtId="0" fontId="4" fillId="18" borderId="0" xfId="0" applyFont="1" applyFill="1" applyAlignment="1">
      <alignment horizontal="center"/>
    </xf>
    <xf numFmtId="0" fontId="5" fillId="19" borderId="0" xfId="0" applyFont="1" applyFill="1" applyAlignment="1">
      <alignment horizontal="center"/>
    </xf>
    <xf numFmtId="0" fontId="5" fillId="19" borderId="0" xfId="0" applyFont="1" applyFill="1" applyAlignment="1">
      <alignment horizontal="left"/>
    </xf>
    <xf numFmtId="0" fontId="0" fillId="19" borderId="0" xfId="0" applyFill="1"/>
    <xf numFmtId="0" fontId="0" fillId="19" borderId="0" xfId="0" applyFill="1" applyBorder="1"/>
    <xf numFmtId="0" fontId="5" fillId="17" borderId="0" xfId="0" applyFont="1" applyFill="1" applyBorder="1"/>
    <xf numFmtId="0" fontId="0" fillId="17" borderId="0" xfId="0" applyFill="1" applyBorder="1"/>
    <xf numFmtId="0" fontId="0" fillId="18" borderId="0" xfId="0" applyFill="1" applyBorder="1"/>
    <xf numFmtId="0" fontId="0" fillId="8" borderId="0" xfId="0" applyFill="1" applyBorder="1"/>
    <xf numFmtId="0" fontId="0" fillId="0" borderId="0" xfId="0" applyFill="1" applyBorder="1" applyAlignment="1">
      <alignment horizontal="center"/>
    </xf>
    <xf numFmtId="0" fontId="0" fillId="16" borderId="0" xfId="0" applyFill="1" applyAlignment="1">
      <alignment horizontal="left"/>
    </xf>
    <xf numFmtId="0" fontId="5" fillId="16" borderId="0" xfId="0" applyFont="1" applyFill="1" applyAlignment="1">
      <alignment horizontal="center"/>
    </xf>
    <xf numFmtId="0" fontId="4" fillId="16" borderId="0" xfId="0" applyFont="1" applyFill="1"/>
    <xf numFmtId="0" fontId="13" fillId="16" borderId="0" xfId="0" applyFont="1" applyFill="1"/>
    <xf numFmtId="0" fontId="0" fillId="16" borderId="0" xfId="0" applyFont="1" applyFill="1"/>
    <xf numFmtId="0" fontId="4" fillId="21" borderId="0" xfId="0" applyFont="1" applyFill="1"/>
    <xf numFmtId="0" fontId="0" fillId="21" borderId="0" xfId="0" applyFill="1"/>
    <xf numFmtId="0" fontId="0" fillId="22" borderId="0" xfId="0" applyFill="1"/>
    <xf numFmtId="0" fontId="4" fillId="11" borderId="0" xfId="0" applyFont="1" applyFill="1"/>
    <xf numFmtId="0" fontId="0" fillId="11" borderId="0" xfId="0" applyFill="1"/>
    <xf numFmtId="0" fontId="4" fillId="0" borderId="0" xfId="0" applyFont="1" applyFill="1"/>
    <xf numFmtId="0" fontId="19" fillId="8" borderId="0" xfId="0" applyFont="1" applyFill="1"/>
    <xf numFmtId="0" fontId="18" fillId="8" borderId="0" xfId="0" applyFont="1" applyFill="1"/>
    <xf numFmtId="0" fontId="5" fillId="6" borderId="0" xfId="0" applyFont="1" applyFill="1"/>
    <xf numFmtId="0" fontId="7" fillId="6" borderId="0" xfId="0" applyFont="1" applyFill="1"/>
    <xf numFmtId="0" fontId="0" fillId="6" borderId="0" xfId="0" applyFill="1" applyBorder="1"/>
    <xf numFmtId="0" fontId="0" fillId="6" borderId="0" xfId="0" applyFill="1" applyAlignment="1">
      <alignment horizontal="left"/>
    </xf>
    <xf numFmtId="0" fontId="0" fillId="6" borderId="0" xfId="0" applyFill="1" applyAlignment="1">
      <alignment vertical="center"/>
    </xf>
    <xf numFmtId="0" fontId="0" fillId="6" borderId="0" xfId="0" applyFill="1" applyAlignment="1"/>
    <xf numFmtId="0" fontId="5" fillId="15" borderId="0" xfId="0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0" fontId="14" fillId="15" borderId="0" xfId="0" applyFont="1" applyFill="1"/>
    <xf numFmtId="0" fontId="0" fillId="15" borderId="0" xfId="0" applyFill="1" applyAlignment="1">
      <alignment horizontal="left"/>
    </xf>
    <xf numFmtId="0" fontId="0" fillId="15" borderId="0" xfId="0" applyFill="1" applyBorder="1" applyAlignment="1">
      <alignment horizontal="center"/>
    </xf>
    <xf numFmtId="0" fontId="0" fillId="15" borderId="0" xfId="0" applyFill="1" applyBorder="1"/>
    <xf numFmtId="0" fontId="6" fillId="15" borderId="0" xfId="0" applyFont="1" applyFill="1"/>
    <xf numFmtId="0" fontId="4" fillId="15" borderId="0" xfId="0" applyFont="1" applyFill="1"/>
    <xf numFmtId="0" fontId="0" fillId="15" borderId="0" xfId="0" applyFill="1" applyAlignment="1"/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18" borderId="0" xfId="0" applyFill="1" applyAlignment="1">
      <alignment horizontal="center"/>
    </xf>
    <xf numFmtId="0" fontId="0" fillId="18" borderId="0" xfId="0" applyFill="1"/>
    <xf numFmtId="0" fontId="5" fillId="17" borderId="0" xfId="0" applyFont="1" applyFill="1" applyAlignment="1">
      <alignment horizontal="center"/>
    </xf>
    <xf numFmtId="0" fontId="5" fillId="17" borderId="0" xfId="0" applyFont="1" applyFill="1"/>
    <xf numFmtId="0" fontId="4" fillId="18" borderId="0" xfId="0" applyFont="1" applyFill="1" applyAlignment="1">
      <alignment horizontal="left"/>
    </xf>
    <xf numFmtId="0" fontId="0" fillId="18" borderId="0" xfId="0" applyFill="1" applyAlignment="1">
      <alignment horizontal="left"/>
    </xf>
    <xf numFmtId="0" fontId="0" fillId="15" borderId="10" xfId="0" applyFill="1" applyBorder="1" applyAlignment="1">
      <alignment horizontal="center"/>
    </xf>
    <xf numFmtId="0" fontId="0" fillId="15" borderId="0" xfId="0" applyFill="1" applyAlignment="1">
      <alignment horizontal="right"/>
    </xf>
    <xf numFmtId="0" fontId="0" fillId="23" borderId="0" xfId="0" applyFill="1"/>
    <xf numFmtId="0" fontId="0" fillId="15" borderId="0" xfId="0" applyFill="1" applyBorder="1" applyAlignment="1">
      <alignment horizontal="left"/>
    </xf>
    <xf numFmtId="0" fontId="7" fillId="6" borderId="0" xfId="0" applyFont="1" applyFill="1" applyBorder="1"/>
    <xf numFmtId="49" fontId="0" fillId="6" borderId="0" xfId="0" applyNumberFormat="1" applyFill="1" applyBorder="1"/>
    <xf numFmtId="164" fontId="0" fillId="18" borderId="0" xfId="0" applyNumberFormat="1" applyFill="1"/>
    <xf numFmtId="0" fontId="0" fillId="18" borderId="0" xfId="0" applyFill="1" applyAlignment="1">
      <alignment horizontal="right"/>
    </xf>
    <xf numFmtId="1" fontId="0" fillId="18" borderId="0" xfId="0" applyNumberFormat="1" applyFill="1" applyBorder="1"/>
    <xf numFmtId="164" fontId="0" fillId="17" borderId="0" xfId="0" applyNumberFormat="1" applyFill="1"/>
    <xf numFmtId="0" fontId="0" fillId="17" borderId="0" xfId="0" applyFill="1" applyAlignment="1">
      <alignment horizontal="right"/>
    </xf>
    <xf numFmtId="1" fontId="0" fillId="17" borderId="0" xfId="0" applyNumberFormat="1" applyFill="1" applyBorder="1"/>
    <xf numFmtId="1" fontId="0" fillId="17" borderId="0" xfId="0" applyNumberFormat="1" applyFill="1"/>
    <xf numFmtId="3" fontId="0" fillId="17" borderId="0" xfId="0" applyNumberFormat="1" applyFill="1"/>
    <xf numFmtId="0" fontId="12" fillId="16" borderId="0" xfId="0" applyFont="1" applyFill="1" applyAlignment="1">
      <alignment horizontal="center"/>
    </xf>
    <xf numFmtId="0" fontId="20" fillId="16" borderId="0" xfId="0" applyFont="1" applyFill="1" applyAlignment="1">
      <alignment horizontal="center"/>
    </xf>
    <xf numFmtId="164" fontId="20" fillId="16" borderId="0" xfId="0" applyNumberFormat="1" applyFont="1" applyFill="1" applyBorder="1" applyAlignment="1">
      <alignment horizontal="center"/>
    </xf>
    <xf numFmtId="0" fontId="20" fillId="16" borderId="0" xfId="0" applyFont="1" applyFill="1" applyBorder="1" applyAlignment="1">
      <alignment horizontal="center"/>
    </xf>
    <xf numFmtId="1" fontId="20" fillId="16" borderId="0" xfId="0" applyNumberFormat="1" applyFont="1" applyFill="1" applyAlignment="1">
      <alignment horizontal="center"/>
    </xf>
    <xf numFmtId="164" fontId="12" fillId="16" borderId="0" xfId="0" applyNumberFormat="1" applyFont="1" applyFill="1" applyAlignment="1">
      <alignment horizontal="center"/>
    </xf>
    <xf numFmtId="0" fontId="12" fillId="16" borderId="0" xfId="0" applyFont="1" applyFill="1" applyAlignment="1">
      <alignment horizontal="left"/>
    </xf>
    <xf numFmtId="0" fontId="0" fillId="24" borderId="0" xfId="0" applyFill="1"/>
    <xf numFmtId="164" fontId="0" fillId="24" borderId="0" xfId="0" applyNumberFormat="1" applyFill="1"/>
    <xf numFmtId="165" fontId="0" fillId="24" borderId="0" xfId="0" applyNumberFormat="1" applyFill="1"/>
    <xf numFmtId="165" fontId="0" fillId="24" borderId="0" xfId="0" applyNumberFormat="1" applyFill="1" applyAlignment="1">
      <alignment horizontal="right"/>
    </xf>
    <xf numFmtId="1" fontId="0" fillId="24" borderId="0" xfId="0" applyNumberFormat="1" applyFill="1"/>
    <xf numFmtId="3" fontId="0" fillId="24" borderId="0" xfId="0" applyNumberFormat="1" applyFill="1"/>
    <xf numFmtId="0" fontId="0" fillId="24" borderId="0" xfId="0" applyFill="1" applyBorder="1"/>
    <xf numFmtId="164" fontId="0" fillId="24" borderId="0" xfId="0" applyNumberFormat="1" applyFill="1" applyBorder="1"/>
    <xf numFmtId="2" fontId="0" fillId="24" borderId="0" xfId="0" applyNumberFormat="1" applyFill="1"/>
    <xf numFmtId="2" fontId="0" fillId="23" borderId="0" xfId="0" applyNumberFormat="1" applyFill="1"/>
    <xf numFmtId="164" fontId="0" fillId="23" borderId="0" xfId="0" applyNumberFormat="1" applyFill="1" applyBorder="1"/>
    <xf numFmtId="0" fontId="0" fillId="23" borderId="0" xfId="0" applyFill="1" applyBorder="1"/>
    <xf numFmtId="0" fontId="0" fillId="23" borderId="0" xfId="0" applyFill="1" applyAlignment="1">
      <alignment horizontal="right"/>
    </xf>
    <xf numFmtId="1" fontId="0" fillId="23" borderId="0" xfId="0" applyNumberFormat="1" applyFill="1"/>
    <xf numFmtId="3" fontId="0" fillId="23" borderId="0" xfId="0" applyNumberFormat="1" applyFill="1"/>
    <xf numFmtId="164" fontId="0" fillId="23" borderId="0" xfId="0" applyNumberFormat="1" applyFill="1"/>
    <xf numFmtId="0" fontId="12" fillId="23" borderId="0" xfId="0" applyFont="1" applyFill="1"/>
    <xf numFmtId="164" fontId="12" fillId="23" borderId="0" xfId="0" applyNumberFormat="1" applyFont="1" applyFill="1" applyBorder="1"/>
    <xf numFmtId="0" fontId="12" fillId="23" borderId="0" xfId="0" applyFont="1" applyFill="1" applyBorder="1"/>
    <xf numFmtId="1" fontId="12" fillId="23" borderId="0" xfId="0" applyNumberFormat="1" applyFont="1" applyFill="1"/>
    <xf numFmtId="0" fontId="20" fillId="15" borderId="0" xfId="0" applyFont="1" applyFill="1" applyAlignment="1">
      <alignment horizontal="center"/>
    </xf>
    <xf numFmtId="0" fontId="0" fillId="24" borderId="0" xfId="0" applyFill="1" applyAlignment="1">
      <alignment horizontal="right"/>
    </xf>
    <xf numFmtId="165" fontId="12" fillId="23" borderId="0" xfId="0" applyNumberFormat="1" applyFont="1" applyFill="1" applyAlignment="1">
      <alignment horizontal="right"/>
    </xf>
    <xf numFmtId="165" fontId="0" fillId="23" borderId="0" xfId="0" applyNumberFormat="1" applyFill="1" applyAlignment="1">
      <alignment horizontal="right"/>
    </xf>
    <xf numFmtId="164" fontId="0" fillId="23" borderId="0" xfId="0" applyNumberFormat="1" applyFill="1" applyAlignment="1">
      <alignment horizontal="right"/>
    </xf>
    <xf numFmtId="1" fontId="12" fillId="17" borderId="0" xfId="0" applyNumberFormat="1" applyFont="1" applyFill="1"/>
    <xf numFmtId="166" fontId="0" fillId="17" borderId="0" xfId="0" applyNumberFormat="1" applyFill="1"/>
    <xf numFmtId="0" fontId="12" fillId="17" borderId="0" xfId="0" applyFont="1" applyFill="1"/>
    <xf numFmtId="0" fontId="0" fillId="25" borderId="0" xfId="0" applyFill="1"/>
    <xf numFmtId="2" fontId="0" fillId="17" borderId="0" xfId="0" applyNumberFormat="1" applyFill="1"/>
    <xf numFmtId="2" fontId="12" fillId="23" borderId="0" xfId="0" applyNumberFormat="1" applyFont="1" applyFill="1"/>
    <xf numFmtId="165" fontId="0" fillId="25" borderId="0" xfId="0" applyNumberFormat="1" applyFill="1"/>
    <xf numFmtId="0" fontId="4" fillId="0" borderId="0" xfId="0" applyFont="1"/>
    <xf numFmtId="1" fontId="20" fillId="18" borderId="0" xfId="0" applyNumberFormat="1" applyFont="1" applyFill="1" applyBorder="1" applyAlignment="1">
      <alignment horizontal="center"/>
    </xf>
    <xf numFmtId="1" fontId="12" fillId="18" borderId="0" xfId="0" applyNumberFormat="1" applyFont="1" applyFill="1" applyBorder="1" applyAlignment="1">
      <alignment horizontal="center"/>
    </xf>
    <xf numFmtId="3" fontId="20" fillId="18" borderId="0" xfId="0" applyNumberFormat="1" applyFont="1" applyFill="1" applyAlignment="1">
      <alignment horizontal="center"/>
    </xf>
    <xf numFmtId="3" fontId="24" fillId="18" borderId="0" xfId="0" applyNumberFormat="1" applyFont="1" applyFill="1" applyAlignment="1">
      <alignment horizontal="center"/>
    </xf>
    <xf numFmtId="4" fontId="0" fillId="17" borderId="0" xfId="0" applyNumberFormat="1" applyFill="1"/>
    <xf numFmtId="0" fontId="26" fillId="17" borderId="0" xfId="0" applyFont="1" applyFill="1" applyAlignment="1">
      <alignment horizontal="center"/>
    </xf>
    <xf numFmtId="0" fontId="27" fillId="8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22" fillId="17" borderId="0" xfId="0" applyFont="1" applyFill="1" applyAlignment="1">
      <alignment horizontal="center"/>
    </xf>
    <xf numFmtId="0" fontId="22" fillId="17" borderId="0" xfId="0" applyFont="1" applyFill="1"/>
    <xf numFmtId="0" fontId="4" fillId="18" borderId="0" xfId="0" applyFont="1" applyFill="1"/>
    <xf numFmtId="0" fontId="9" fillId="0" borderId="0" xfId="103" applyFill="1"/>
    <xf numFmtId="0" fontId="8" fillId="0" borderId="0" xfId="102" applyFill="1"/>
    <xf numFmtId="0" fontId="0" fillId="26" borderId="0" xfId="0" applyFill="1"/>
    <xf numFmtId="0" fontId="23" fillId="8" borderId="0" xfId="0" applyFont="1" applyFill="1"/>
    <xf numFmtId="0" fontId="0" fillId="8" borderId="0" xfId="0" applyFill="1" applyAlignment="1">
      <alignment horizontal="left"/>
    </xf>
    <xf numFmtId="0" fontId="0" fillId="17" borderId="0" xfId="0" applyFill="1" applyAlignment="1">
      <alignment horizontal="left"/>
    </xf>
    <xf numFmtId="0" fontId="4" fillId="0" borderId="0" xfId="0" applyFont="1" applyAlignment="1">
      <alignment horizontal="left"/>
    </xf>
    <xf numFmtId="0" fontId="5" fillId="8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5" fillId="8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7" fillId="17" borderId="0" xfId="0" applyFont="1" applyFill="1" applyAlignment="1">
      <alignment horizontal="left"/>
    </xf>
    <xf numFmtId="0" fontId="5" fillId="26" borderId="0" xfId="0" applyFont="1" applyFill="1" applyAlignment="1">
      <alignment horizontal="center"/>
    </xf>
    <xf numFmtId="0" fontId="0" fillId="27" borderId="0" xfId="0" applyFill="1" applyBorder="1"/>
    <xf numFmtId="0" fontId="0" fillId="27" borderId="0" xfId="0" applyFill="1"/>
    <xf numFmtId="165" fontId="0" fillId="27" borderId="0" xfId="0" applyNumberFormat="1" applyFill="1"/>
    <xf numFmtId="1" fontId="0" fillId="27" borderId="0" xfId="0" applyNumberFormat="1" applyFill="1"/>
    <xf numFmtId="0" fontId="4" fillId="6" borderId="0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29" fillId="0" borderId="0" xfId="0" applyFont="1"/>
    <xf numFmtId="0" fontId="13" fillId="18" borderId="0" xfId="0" applyFont="1" applyFill="1" applyAlignment="1">
      <alignment horizontal="left"/>
    </xf>
    <xf numFmtId="0" fontId="25" fillId="6" borderId="0" xfId="0" applyFont="1" applyFill="1" applyBorder="1" applyAlignment="1">
      <alignment horizontal="center"/>
    </xf>
    <xf numFmtId="165" fontId="0" fillId="0" borderId="0" xfId="0" applyNumberFormat="1" applyFill="1"/>
    <xf numFmtId="11" fontId="0" fillId="25" borderId="0" xfId="0" applyNumberFormat="1" applyFill="1"/>
    <xf numFmtId="2" fontId="0" fillId="26" borderId="0" xfId="0" applyNumberFormat="1" applyFill="1"/>
    <xf numFmtId="11" fontId="0" fillId="26" borderId="0" xfId="0" applyNumberFormat="1" applyFill="1"/>
    <xf numFmtId="11" fontId="0" fillId="24" borderId="0" xfId="0" applyNumberFormat="1" applyFill="1"/>
    <xf numFmtId="2" fontId="0" fillId="18" borderId="0" xfId="0" applyNumberFormat="1" applyFill="1"/>
    <xf numFmtId="11" fontId="0" fillId="18" borderId="0" xfId="0" applyNumberFormat="1" applyFill="1"/>
    <xf numFmtId="0" fontId="0" fillId="8" borderId="0" xfId="0" applyFill="1" applyAlignment="1">
      <alignment horizontal="right"/>
    </xf>
    <xf numFmtId="0" fontId="10" fillId="26" borderId="0" xfId="0" applyFont="1" applyFill="1" applyBorder="1"/>
    <xf numFmtId="11" fontId="10" fillId="26" borderId="0" xfId="0" applyNumberFormat="1" applyFont="1" applyFill="1"/>
    <xf numFmtId="0" fontId="25" fillId="16" borderId="0" xfId="0" applyFont="1" applyFill="1" applyAlignment="1">
      <alignment horizontal="center"/>
    </xf>
    <xf numFmtId="0" fontId="28" fillId="16" borderId="0" xfId="0" applyFont="1" applyFill="1"/>
    <xf numFmtId="11" fontId="28" fillId="16" borderId="0" xfId="0" applyNumberFormat="1" applyFont="1" applyFill="1"/>
    <xf numFmtId="0" fontId="24" fillId="15" borderId="0" xfId="0" applyFont="1" applyFill="1" applyAlignment="1">
      <alignment horizontal="center"/>
    </xf>
    <xf numFmtId="0" fontId="25" fillId="15" borderId="0" xfId="0" applyFont="1" applyFill="1" applyAlignment="1">
      <alignment horizontal="center"/>
    </xf>
    <xf numFmtId="164" fontId="25" fillId="15" borderId="0" xfId="0" applyNumberFormat="1" applyFont="1" applyFill="1" applyBorder="1" applyAlignment="1">
      <alignment horizontal="center"/>
    </xf>
    <xf numFmtId="1" fontId="25" fillId="15" borderId="0" xfId="0" applyNumberFormat="1" applyFont="1" applyFill="1" applyBorder="1" applyAlignment="1">
      <alignment horizontal="center"/>
    </xf>
    <xf numFmtId="164" fontId="25" fillId="15" borderId="0" xfId="0" applyNumberFormat="1" applyFont="1" applyFill="1" applyAlignment="1">
      <alignment horizontal="center"/>
    </xf>
    <xf numFmtId="11" fontId="25" fillId="15" borderId="0" xfId="0" applyNumberFormat="1" applyFont="1" applyFill="1" applyAlignment="1">
      <alignment horizontal="center"/>
    </xf>
    <xf numFmtId="2" fontId="25" fillId="15" borderId="0" xfId="0" applyNumberFormat="1" applyFont="1" applyFill="1" applyAlignment="1">
      <alignment horizontal="center"/>
    </xf>
    <xf numFmtId="3" fontId="25" fillId="15" borderId="0" xfId="0" applyNumberFormat="1" applyFont="1" applyFill="1" applyAlignment="1">
      <alignment horizontal="center"/>
    </xf>
    <xf numFmtId="2" fontId="24" fillId="15" borderId="0" xfId="0" applyNumberFormat="1" applyFont="1" applyFill="1" applyAlignment="1">
      <alignment horizontal="center"/>
    </xf>
    <xf numFmtId="3" fontId="24" fillId="15" borderId="0" xfId="0" applyNumberFormat="1" applyFont="1" applyFill="1" applyAlignment="1">
      <alignment horizontal="center"/>
    </xf>
    <xf numFmtId="164" fontId="0" fillId="26" borderId="0" xfId="0" applyNumberFormat="1" applyFill="1" applyAlignment="1">
      <alignment horizontal="center"/>
    </xf>
    <xf numFmtId="0" fontId="4" fillId="26" borderId="0" xfId="0" applyFont="1" applyFill="1" applyAlignment="1">
      <alignment horizontal="center"/>
    </xf>
    <xf numFmtId="1" fontId="0" fillId="26" borderId="0" xfId="0" applyNumberFormat="1" applyFill="1"/>
    <xf numFmtId="11" fontId="11" fillId="26" borderId="0" xfId="0" applyNumberFormat="1" applyFont="1" applyFill="1"/>
    <xf numFmtId="164" fontId="25" fillId="26" borderId="0" xfId="0" applyNumberFormat="1" applyFont="1" applyFill="1" applyAlignment="1">
      <alignment horizontal="left"/>
    </xf>
    <xf numFmtId="0" fontId="28" fillId="15" borderId="0" xfId="0" applyFont="1" applyFill="1" applyAlignment="1">
      <alignment horizontal="center"/>
    </xf>
    <xf numFmtId="0" fontId="10" fillId="15" borderId="0" xfId="0" applyFont="1" applyFill="1" applyBorder="1" applyAlignment="1">
      <alignment horizontal="center"/>
    </xf>
    <xf numFmtId="0" fontId="0" fillId="25" borderId="0" xfId="0" applyFill="1" applyBorder="1"/>
    <xf numFmtId="165" fontId="0" fillId="23" borderId="0" xfId="0" applyNumberFormat="1" applyFill="1"/>
    <xf numFmtId="164" fontId="0" fillId="23" borderId="1" xfId="0" applyNumberFormat="1" applyFill="1" applyBorder="1"/>
    <xf numFmtId="11" fontId="0" fillId="23" borderId="0" xfId="0" applyNumberFormat="1" applyFill="1"/>
    <xf numFmtId="164" fontId="0" fillId="23" borderId="3" xfId="0" applyNumberFormat="1" applyFill="1" applyBorder="1" applyAlignment="1">
      <alignment horizontal="right"/>
    </xf>
    <xf numFmtId="164" fontId="0" fillId="23" borderId="5" xfId="0" applyNumberFormat="1" applyFill="1" applyBorder="1"/>
    <xf numFmtId="164" fontId="28" fillId="16" borderId="0" xfId="0" applyNumberFormat="1" applyFont="1" applyFill="1" applyBorder="1"/>
    <xf numFmtId="0" fontId="28" fillId="16" borderId="0" xfId="0" applyFont="1" applyFill="1" applyAlignment="1">
      <alignment horizontal="right"/>
    </xf>
    <xf numFmtId="1" fontId="28" fillId="16" borderId="1" xfId="0" applyNumberFormat="1" applyFont="1" applyFill="1" applyBorder="1"/>
    <xf numFmtId="164" fontId="28" fillId="16" borderId="0" xfId="0" applyNumberFormat="1" applyFont="1" applyFill="1"/>
    <xf numFmtId="2" fontId="28" fillId="16" borderId="0" xfId="0" applyNumberFormat="1" applyFont="1" applyFill="1"/>
    <xf numFmtId="3" fontId="28" fillId="16" borderId="0" xfId="0" applyNumberFormat="1" applyFont="1" applyFill="1"/>
    <xf numFmtId="0" fontId="24" fillId="24" borderId="0" xfId="0" applyFont="1" applyFill="1"/>
    <xf numFmtId="164" fontId="24" fillId="24" borderId="0" xfId="0" applyNumberFormat="1" applyFont="1" applyFill="1" applyBorder="1"/>
    <xf numFmtId="0" fontId="24" fillId="24" borderId="0" xfId="0" applyFont="1" applyFill="1" applyAlignment="1">
      <alignment horizontal="right"/>
    </xf>
    <xf numFmtId="164" fontId="24" fillId="24" borderId="0" xfId="0" applyNumberFormat="1" applyFont="1" applyFill="1"/>
    <xf numFmtId="11" fontId="24" fillId="24" borderId="0" xfId="0" applyNumberFormat="1" applyFont="1" applyFill="1"/>
    <xf numFmtId="2" fontId="24" fillId="24" borderId="0" xfId="0" applyNumberFormat="1" applyFont="1" applyFill="1"/>
    <xf numFmtId="0" fontId="28" fillId="24" borderId="0" xfId="0" applyFont="1" applyFill="1"/>
    <xf numFmtId="2" fontId="28" fillId="24" borderId="0" xfId="0" applyNumberFormat="1" applyFont="1" applyFill="1"/>
    <xf numFmtId="11" fontId="28" fillId="24" borderId="0" xfId="0" applyNumberFormat="1" applyFont="1" applyFill="1"/>
    <xf numFmtId="11" fontId="0" fillId="23" borderId="0" xfId="0" applyNumberFormat="1" applyFill="1" applyBorder="1"/>
    <xf numFmtId="2" fontId="0" fillId="23" borderId="0" xfId="0" applyNumberFormat="1" applyFill="1" applyBorder="1"/>
    <xf numFmtId="0" fontId="0" fillId="26" borderId="0" xfId="0" applyFill="1" applyBorder="1"/>
    <xf numFmtId="0" fontId="11" fillId="26" borderId="0" xfId="0" applyFont="1" applyFill="1" applyBorder="1"/>
    <xf numFmtId="0" fontId="24" fillId="15" borderId="0" xfId="0" applyFont="1" applyFill="1" applyBorder="1" applyAlignment="1">
      <alignment horizontal="center"/>
    </xf>
    <xf numFmtId="0" fontId="28" fillId="15" borderId="0" xfId="0" applyFont="1" applyFill="1" applyBorder="1" applyAlignment="1">
      <alignment horizontal="center"/>
    </xf>
    <xf numFmtId="0" fontId="25" fillId="16" borderId="0" xfId="0" applyFont="1" applyFill="1" applyBorder="1"/>
    <xf numFmtId="0" fontId="28" fillId="16" borderId="0" xfId="0" applyFont="1" applyFill="1" applyBorder="1"/>
    <xf numFmtId="11" fontId="28" fillId="16" borderId="0" xfId="0" applyNumberFormat="1" applyFont="1" applyFill="1" applyBorder="1"/>
    <xf numFmtId="11" fontId="0" fillId="26" borderId="0" xfId="0" applyNumberFormat="1" applyFill="1" applyBorder="1"/>
    <xf numFmtId="11" fontId="0" fillId="25" borderId="0" xfId="0" applyNumberFormat="1" applyFill="1" applyBorder="1"/>
    <xf numFmtId="0" fontId="28" fillId="25" borderId="0" xfId="0" applyFont="1" applyFill="1"/>
    <xf numFmtId="2" fontId="28" fillId="25" borderId="0" xfId="0" applyNumberFormat="1" applyFont="1" applyFill="1"/>
    <xf numFmtId="11" fontId="28" fillId="25" borderId="0" xfId="0" applyNumberFormat="1" applyFont="1" applyFill="1"/>
    <xf numFmtId="165" fontId="28" fillId="25" borderId="0" xfId="0" applyNumberFormat="1" applyFont="1" applyFill="1"/>
    <xf numFmtId="164" fontId="0" fillId="26" borderId="0" xfId="0" applyNumberFormat="1" applyFill="1" applyBorder="1"/>
    <xf numFmtId="2" fontId="0" fillId="26" borderId="0" xfId="0" applyNumberFormat="1" applyFill="1" applyBorder="1"/>
    <xf numFmtId="2" fontId="4" fillId="24" borderId="0" xfId="0" applyNumberFormat="1" applyFont="1" applyFill="1"/>
    <xf numFmtId="164" fontId="28" fillId="24" borderId="0" xfId="0" applyNumberFormat="1" applyFont="1" applyFill="1" applyAlignment="1">
      <alignment horizontal="right"/>
    </xf>
    <xf numFmtId="0" fontId="28" fillId="24" borderId="0" xfId="0" applyFont="1" applyFill="1" applyAlignment="1">
      <alignment horizontal="right"/>
    </xf>
    <xf numFmtId="164" fontId="28" fillId="24" borderId="0" xfId="0" applyNumberFormat="1" applyFont="1" applyFill="1"/>
    <xf numFmtId="165" fontId="0" fillId="26" borderId="0" xfId="0" applyNumberFormat="1" applyFill="1" applyBorder="1"/>
    <xf numFmtId="2" fontId="0" fillId="23" borderId="0" xfId="0" applyNumberFormat="1" applyFill="1" applyAlignment="1">
      <alignment horizontal="right"/>
    </xf>
    <xf numFmtId="1" fontId="12" fillId="17" borderId="0" xfId="0" applyNumberFormat="1" applyFont="1" applyFill="1" applyBorder="1"/>
    <xf numFmtId="0" fontId="20" fillId="18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2" fillId="8" borderId="0" xfId="0" applyFont="1" applyFill="1" applyAlignment="1">
      <alignment horizontal="center"/>
    </xf>
    <xf numFmtId="0" fontId="31" fillId="18" borderId="0" xfId="0" applyFont="1" applyFill="1"/>
    <xf numFmtId="164" fontId="31" fillId="18" borderId="0" xfId="0" applyNumberFormat="1" applyFont="1" applyFill="1"/>
    <xf numFmtId="0" fontId="31" fillId="18" borderId="0" xfId="0" applyFont="1" applyFill="1" applyAlignment="1">
      <alignment horizontal="right"/>
    </xf>
    <xf numFmtId="1" fontId="31" fillId="18" borderId="0" xfId="0" applyNumberFormat="1" applyFont="1" applyFill="1"/>
    <xf numFmtId="11" fontId="31" fillId="18" borderId="0" xfId="0" applyNumberFormat="1" applyFont="1" applyFill="1"/>
    <xf numFmtId="2" fontId="31" fillId="18" borderId="0" xfId="0" applyNumberFormat="1" applyFont="1" applyFill="1"/>
    <xf numFmtId="0" fontId="20" fillId="18" borderId="0" xfId="0" applyFont="1" applyFill="1"/>
    <xf numFmtId="0" fontId="21" fillId="18" borderId="0" xfId="0" applyFont="1" applyFill="1"/>
    <xf numFmtId="164" fontId="21" fillId="18" borderId="0" xfId="0" applyNumberFormat="1" applyFont="1" applyFill="1"/>
    <xf numFmtId="0" fontId="21" fillId="18" borderId="0" xfId="0" applyFont="1" applyFill="1" applyAlignment="1">
      <alignment horizontal="right"/>
    </xf>
    <xf numFmtId="1" fontId="21" fillId="18" borderId="0" xfId="0" applyNumberFormat="1" applyFont="1" applyFill="1"/>
    <xf numFmtId="11" fontId="21" fillId="18" borderId="0" xfId="0" applyNumberFormat="1" applyFont="1" applyFill="1"/>
    <xf numFmtId="2" fontId="21" fillId="18" borderId="0" xfId="0" applyNumberFormat="1" applyFont="1" applyFill="1"/>
    <xf numFmtId="1" fontId="21" fillId="18" borderId="0" xfId="0" applyNumberFormat="1" applyFont="1" applyFill="1" applyBorder="1"/>
    <xf numFmtId="2" fontId="21" fillId="18" borderId="0" xfId="0" applyNumberFormat="1" applyFont="1" applyFill="1" applyBorder="1"/>
    <xf numFmtId="0" fontId="33" fillId="18" borderId="0" xfId="0" applyFont="1" applyFill="1"/>
    <xf numFmtId="0" fontId="34" fillId="18" borderId="0" xfId="0" applyFont="1" applyFill="1"/>
    <xf numFmtId="164" fontId="34" fillId="18" borderId="0" xfId="0" applyNumberFormat="1" applyFont="1" applyFill="1"/>
    <xf numFmtId="0" fontId="34" fillId="18" borderId="0" xfId="0" applyFont="1" applyFill="1" applyAlignment="1">
      <alignment horizontal="right"/>
    </xf>
    <xf numFmtId="2" fontId="34" fillId="18" borderId="0" xfId="0" applyNumberFormat="1" applyFont="1" applyFill="1"/>
    <xf numFmtId="0" fontId="21" fillId="17" borderId="12" xfId="0" applyFont="1" applyFill="1" applyBorder="1"/>
    <xf numFmtId="0" fontId="21" fillId="17" borderId="17" xfId="0" applyFont="1" applyFill="1" applyBorder="1"/>
    <xf numFmtId="0" fontId="21" fillId="17" borderId="16" xfId="0" applyFont="1" applyFill="1" applyBorder="1"/>
    <xf numFmtId="0" fontId="21" fillId="17" borderId="0" xfId="0" applyFont="1" applyFill="1" applyBorder="1"/>
    <xf numFmtId="0" fontId="21" fillId="17" borderId="6" xfId="0" applyFont="1" applyFill="1" applyBorder="1"/>
    <xf numFmtId="0" fontId="0" fillId="17" borderId="9" xfId="0" applyFill="1" applyBorder="1"/>
    <xf numFmtId="0" fontId="0" fillId="17" borderId="8" xfId="0" applyFill="1" applyBorder="1"/>
    <xf numFmtId="2" fontId="21" fillId="17" borderId="17" xfId="0" applyNumberFormat="1" applyFont="1" applyFill="1" applyBorder="1"/>
    <xf numFmtId="2" fontId="21" fillId="17" borderId="13" xfId="0" applyNumberFormat="1" applyFont="1" applyFill="1" applyBorder="1"/>
    <xf numFmtId="2" fontId="21" fillId="17" borderId="0" xfId="0" applyNumberFormat="1" applyFont="1" applyFill="1" applyBorder="1"/>
    <xf numFmtId="2" fontId="21" fillId="17" borderId="6" xfId="0" applyNumberFormat="1" applyFont="1" applyFill="1" applyBorder="1"/>
    <xf numFmtId="2" fontId="21" fillId="17" borderId="7" xfId="0" applyNumberFormat="1" applyFont="1" applyFill="1" applyBorder="1"/>
    <xf numFmtId="2" fontId="21" fillId="17" borderId="8" xfId="0" applyNumberFormat="1" applyFont="1" applyFill="1" applyBorder="1"/>
    <xf numFmtId="0" fontId="21" fillId="17" borderId="13" xfId="0" applyFont="1" applyFill="1" applyBorder="1"/>
    <xf numFmtId="0" fontId="21" fillId="17" borderId="10" xfId="0" applyFont="1" applyFill="1" applyBorder="1"/>
    <xf numFmtId="0" fontId="21" fillId="17" borderId="9" xfId="0" applyFont="1" applyFill="1" applyBorder="1"/>
    <xf numFmtId="0" fontId="21" fillId="17" borderId="7" xfId="0" applyFont="1" applyFill="1" applyBorder="1"/>
    <xf numFmtId="0" fontId="21" fillId="17" borderId="8" xfId="0" applyFont="1" applyFill="1" applyBorder="1"/>
    <xf numFmtId="11" fontId="21" fillId="17" borderId="17" xfId="0" applyNumberFormat="1" applyFont="1" applyFill="1" applyBorder="1"/>
    <xf numFmtId="11" fontId="21" fillId="17" borderId="0" xfId="0" applyNumberFormat="1" applyFont="1" applyFill="1" applyBorder="1"/>
    <xf numFmtId="11" fontId="21" fillId="17" borderId="7" xfId="0" applyNumberFormat="1" applyFont="1" applyFill="1" applyBorder="1"/>
    <xf numFmtId="0" fontId="21" fillId="17" borderId="17" xfId="0" applyFont="1" applyFill="1" applyBorder="1" applyAlignment="1">
      <alignment horizontal="left"/>
    </xf>
    <xf numFmtId="2" fontId="0" fillId="18" borderId="0" xfId="0" applyNumberFormat="1" applyFill="1" applyBorder="1"/>
    <xf numFmtId="2" fontId="4" fillId="6" borderId="0" xfId="0" applyNumberFormat="1" applyFont="1" applyFill="1" applyAlignment="1">
      <alignment horizontal="right"/>
    </xf>
    <xf numFmtId="1" fontId="4" fillId="6" borderId="0" xfId="0" applyNumberFormat="1" applyFont="1" applyFill="1"/>
    <xf numFmtId="11" fontId="4" fillId="6" borderId="0" xfId="0" applyNumberFormat="1" applyFont="1" applyFill="1"/>
    <xf numFmtId="2" fontId="4" fillId="6" borderId="0" xfId="0" applyNumberFormat="1" applyFont="1" applyFill="1"/>
    <xf numFmtId="165" fontId="4" fillId="6" borderId="0" xfId="0" applyNumberFormat="1" applyFont="1" applyFill="1"/>
    <xf numFmtId="164" fontId="4" fillId="6" borderId="0" xfId="0" applyNumberFormat="1" applyFont="1" applyFill="1"/>
    <xf numFmtId="1" fontId="28" fillId="17" borderId="0" xfId="0" applyNumberFormat="1" applyFont="1" applyFill="1"/>
    <xf numFmtId="1" fontId="24" fillId="17" borderId="0" xfId="0" applyNumberFormat="1" applyFont="1" applyFill="1"/>
    <xf numFmtId="164" fontId="0" fillId="0" borderId="0" xfId="0" applyNumberFormat="1" applyFill="1"/>
    <xf numFmtId="0" fontId="0" fillId="0" borderId="0" xfId="0" applyFill="1" applyAlignment="1">
      <alignment horizontal="right"/>
    </xf>
    <xf numFmtId="2" fontId="0" fillId="0" borderId="0" xfId="0" applyNumberFormat="1" applyFill="1"/>
    <xf numFmtId="11" fontId="0" fillId="0" borderId="0" xfId="0" applyNumberFormat="1" applyFill="1"/>
    <xf numFmtId="2" fontId="0" fillId="0" borderId="0" xfId="0" applyNumberFormat="1" applyFill="1" applyBorder="1"/>
    <xf numFmtId="0" fontId="1" fillId="0" borderId="0" xfId="0" applyFont="1"/>
    <xf numFmtId="0" fontId="1" fillId="0" borderId="0" xfId="0" applyFont="1" applyFill="1"/>
    <xf numFmtId="0" fontId="35" fillId="6" borderId="0" xfId="0" applyFont="1" applyFill="1"/>
    <xf numFmtId="0" fontId="1" fillId="6" borderId="0" xfId="0" applyFont="1" applyFill="1"/>
    <xf numFmtId="1" fontId="0" fillId="6" borderId="0" xfId="0" applyNumberFormat="1" applyFill="1" applyAlignment="1">
      <alignment horizontal="right"/>
    </xf>
    <xf numFmtId="0" fontId="7" fillId="0" borderId="0" xfId="0" applyFont="1" applyFill="1"/>
    <xf numFmtId="0" fontId="13" fillId="18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4" fillId="18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0" fontId="13" fillId="18" borderId="0" xfId="0" applyFont="1" applyFill="1" applyAlignment="1">
      <alignment horizontal="right"/>
    </xf>
    <xf numFmtId="0" fontId="7" fillId="17" borderId="0" xfId="0" applyFont="1" applyFill="1" applyAlignment="1">
      <alignment horizontal="right"/>
    </xf>
    <xf numFmtId="0" fontId="13" fillId="30" borderId="0" xfId="0" applyFont="1" applyFill="1" applyAlignment="1">
      <alignment horizontal="center"/>
    </xf>
    <xf numFmtId="0" fontId="4" fillId="20" borderId="0" xfId="0" applyFont="1" applyFill="1"/>
    <xf numFmtId="1" fontId="4" fillId="20" borderId="0" xfId="0" applyNumberFormat="1" applyFont="1" applyFill="1"/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center"/>
    </xf>
    <xf numFmtId="0" fontId="12" fillId="15" borderId="0" xfId="0" applyFont="1" applyFill="1" applyAlignment="1">
      <alignment horizontal="center"/>
    </xf>
    <xf numFmtId="164" fontId="12" fillId="15" borderId="0" xfId="0" applyNumberFormat="1" applyFont="1" applyFill="1" applyAlignment="1">
      <alignment horizontal="center"/>
    </xf>
    <xf numFmtId="1" fontId="12" fillId="15" borderId="0" xfId="0" applyNumberFormat="1" applyFont="1" applyFill="1" applyBorder="1" applyAlignment="1">
      <alignment horizontal="center"/>
    </xf>
    <xf numFmtId="11" fontId="12" fillId="15" borderId="0" xfId="0" applyNumberFormat="1" applyFont="1" applyFill="1" applyAlignment="1">
      <alignment horizontal="center"/>
    </xf>
    <xf numFmtId="0" fontId="36" fillId="15" borderId="0" xfId="0" applyFont="1" applyFill="1" applyBorder="1" applyAlignment="1">
      <alignment horizontal="center"/>
    </xf>
    <xf numFmtId="0" fontId="36" fillId="15" borderId="0" xfId="0" applyFont="1" applyFill="1" applyAlignment="1">
      <alignment horizontal="center"/>
    </xf>
    <xf numFmtId="2" fontId="37" fillId="15" borderId="0" xfId="0" applyNumberFormat="1" applyFont="1" applyFill="1" applyAlignment="1">
      <alignment horizontal="center"/>
    </xf>
    <xf numFmtId="11" fontId="36" fillId="15" borderId="0" xfId="0" applyNumberFormat="1" applyFont="1" applyFill="1" applyBorder="1" applyAlignment="1">
      <alignment horizontal="center"/>
    </xf>
    <xf numFmtId="11" fontId="36" fillId="15" borderId="0" xfId="0" applyNumberFormat="1" applyFont="1" applyFill="1" applyAlignment="1">
      <alignment horizontal="center"/>
    </xf>
    <xf numFmtId="0" fontId="38" fillId="15" borderId="0" xfId="0" applyFont="1" applyFill="1" applyAlignment="1">
      <alignment horizontal="center"/>
    </xf>
    <xf numFmtId="0" fontId="39" fillId="15" borderId="0" xfId="0" applyFont="1" applyFill="1" applyAlignment="1">
      <alignment horizontal="center"/>
    </xf>
    <xf numFmtId="2" fontId="38" fillId="15" borderId="0" xfId="0" applyNumberFormat="1" applyFont="1" applyFill="1" applyAlignment="1">
      <alignment horizontal="center"/>
    </xf>
    <xf numFmtId="11" fontId="39" fillId="15" borderId="0" xfId="0" applyNumberFormat="1" applyFont="1" applyFill="1" applyAlignment="1">
      <alignment horizontal="center"/>
    </xf>
    <xf numFmtId="164" fontId="21" fillId="17" borderId="18" xfId="0" applyNumberFormat="1" applyFont="1" applyFill="1" applyBorder="1"/>
    <xf numFmtId="11" fontId="21" fillId="17" borderId="11" xfId="0" applyNumberFormat="1" applyFont="1" applyFill="1" applyBorder="1"/>
    <xf numFmtId="164" fontId="20" fillId="18" borderId="0" xfId="0" applyNumberFormat="1" applyFont="1" applyFill="1"/>
    <xf numFmtId="2" fontId="0" fillId="17" borderId="0" xfId="0" applyNumberFormat="1" applyFill="1" applyBorder="1"/>
    <xf numFmtId="0" fontId="4" fillId="26" borderId="12" xfId="0" applyFont="1" applyFill="1" applyBorder="1" applyAlignment="1">
      <alignment horizontal="center"/>
    </xf>
    <xf numFmtId="0" fontId="5" fillId="15" borderId="17" xfId="0" applyFont="1" applyFill="1" applyBorder="1" applyAlignment="1">
      <alignment horizontal="center"/>
    </xf>
    <xf numFmtId="0" fontId="5" fillId="15" borderId="17" xfId="0" applyFont="1" applyFill="1" applyBorder="1" applyAlignment="1">
      <alignment horizontal="left"/>
    </xf>
    <xf numFmtId="0" fontId="5" fillId="15" borderId="13" xfId="0" applyFont="1" applyFill="1" applyBorder="1" applyAlignment="1">
      <alignment horizontal="center"/>
    </xf>
    <xf numFmtId="0" fontId="4" fillId="26" borderId="16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0" fontId="5" fillId="15" borderId="6" xfId="0" applyFont="1" applyFill="1" applyBorder="1" applyAlignment="1">
      <alignment horizontal="center"/>
    </xf>
    <xf numFmtId="0" fontId="4" fillId="23" borderId="16" xfId="0" applyFont="1" applyFill="1" applyBorder="1" applyAlignment="1">
      <alignment horizontal="center"/>
    </xf>
    <xf numFmtId="0" fontId="4" fillId="23" borderId="9" xfId="0" applyFont="1" applyFill="1" applyBorder="1" applyAlignment="1">
      <alignment horizontal="center"/>
    </xf>
    <xf numFmtId="1" fontId="28" fillId="16" borderId="0" xfId="0" applyNumberFormat="1" applyFont="1" applyFill="1" applyBorder="1"/>
    <xf numFmtId="1" fontId="24" fillId="17" borderId="0" xfId="0" applyNumberFormat="1" applyFont="1" applyFill="1" applyBorder="1"/>
    <xf numFmtId="0" fontId="21" fillId="17" borderId="18" xfId="0" applyFont="1" applyFill="1" applyBorder="1"/>
    <xf numFmtId="164" fontId="21" fillId="17" borderId="19" xfId="0" applyNumberFormat="1" applyFont="1" applyFill="1" applyBorder="1"/>
    <xf numFmtId="0" fontId="21" fillId="17" borderId="19" xfId="0" applyFont="1" applyFill="1" applyBorder="1"/>
    <xf numFmtId="0" fontId="21" fillId="17" borderId="11" xfId="0" applyFont="1" applyFill="1" applyBorder="1"/>
    <xf numFmtId="0" fontId="4" fillId="15" borderId="0" xfId="0" applyFont="1" applyFill="1" applyBorder="1" applyAlignment="1">
      <alignment horizontal="center"/>
    </xf>
    <xf numFmtId="0" fontId="17" fillId="8" borderId="0" xfId="0" applyFont="1" applyFill="1"/>
    <xf numFmtId="0" fontId="14" fillId="8" borderId="0" xfId="0" applyFont="1" applyFill="1"/>
    <xf numFmtId="0" fontId="0" fillId="22" borderId="0" xfId="0" applyFont="1" applyFill="1"/>
    <xf numFmtId="0" fontId="0" fillId="0" borderId="19" xfId="0" applyBorder="1"/>
    <xf numFmtId="0" fontId="0" fillId="8" borderId="19" xfId="0" applyFill="1" applyBorder="1"/>
    <xf numFmtId="0" fontId="15" fillId="8" borderId="19" xfId="0" applyFont="1" applyFill="1" applyBorder="1" applyAlignment="1">
      <alignment horizontal="left"/>
    </xf>
    <xf numFmtId="0" fontId="13" fillId="8" borderId="19" xfId="0" applyFont="1" applyFill="1" applyBorder="1" applyAlignment="1">
      <alignment horizontal="center"/>
    </xf>
    <xf numFmtId="0" fontId="0" fillId="8" borderId="19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4" fillId="8" borderId="19" xfId="0" applyFont="1" applyFill="1" applyBorder="1" applyAlignment="1">
      <alignment horizontal="center"/>
    </xf>
    <xf numFmtId="164" fontId="0" fillId="24" borderId="0" xfId="0" applyNumberFormat="1" applyFill="1" applyBorder="1" applyAlignment="1">
      <alignment horizontal="right"/>
    </xf>
    <xf numFmtId="0" fontId="0" fillId="24" borderId="0" xfId="0" applyFill="1" applyBorder="1" applyAlignment="1">
      <alignment horizontal="left"/>
    </xf>
    <xf numFmtId="0" fontId="0" fillId="6" borderId="0" xfId="0" applyFill="1" applyAlignment="1">
      <alignment horizontal="right"/>
    </xf>
    <xf numFmtId="1" fontId="7" fillId="30" borderId="0" xfId="0" applyNumberFormat="1" applyFont="1" applyFill="1" applyAlignment="1">
      <alignment horizontal="right"/>
    </xf>
    <xf numFmtId="164" fontId="4" fillId="8" borderId="19" xfId="0" applyNumberFormat="1" applyFont="1" applyFill="1" applyBorder="1" applyAlignment="1">
      <alignment horizontal="center"/>
    </xf>
    <xf numFmtId="2" fontId="12" fillId="17" borderId="0" xfId="0" applyNumberFormat="1" applyFont="1" applyFill="1"/>
    <xf numFmtId="2" fontId="28" fillId="17" borderId="0" xfId="0" applyNumberFormat="1" applyFont="1" applyFill="1"/>
    <xf numFmtId="1" fontId="0" fillId="17" borderId="19" xfId="0" applyNumberFormat="1" applyFill="1" applyBorder="1"/>
    <xf numFmtId="0" fontId="0" fillId="6" borderId="18" xfId="0" applyFill="1" applyBorder="1"/>
    <xf numFmtId="1" fontId="0" fillId="17" borderId="11" xfId="0" applyNumberFormat="1" applyFill="1" applyBorder="1"/>
    <xf numFmtId="0" fontId="20" fillId="15" borderId="19" xfId="0" applyFont="1" applyFill="1" applyBorder="1" applyAlignment="1">
      <alignment horizontal="center"/>
    </xf>
    <xf numFmtId="0" fontId="21" fillId="15" borderId="19" xfId="0" applyFont="1" applyFill="1" applyBorder="1"/>
    <xf numFmtId="164" fontId="21" fillId="15" borderId="19" xfId="0" applyNumberFormat="1" applyFont="1" applyFill="1" applyBorder="1"/>
    <xf numFmtId="0" fontId="21" fillId="15" borderId="19" xfId="0" applyFont="1" applyFill="1" applyBorder="1" applyAlignment="1">
      <alignment horizontal="right"/>
    </xf>
    <xf numFmtId="1" fontId="12" fillId="15" borderId="19" xfId="0" applyNumberFormat="1" applyFont="1" applyFill="1" applyBorder="1"/>
    <xf numFmtId="0" fontId="12" fillId="15" borderId="19" xfId="0" applyFont="1" applyFill="1" applyBorder="1"/>
    <xf numFmtId="0" fontId="4" fillId="15" borderId="19" xfId="0" applyFont="1" applyFill="1" applyBorder="1" applyAlignment="1">
      <alignment horizontal="left"/>
    </xf>
    <xf numFmtId="3" fontId="4" fillId="15" borderId="19" xfId="0" applyNumberFormat="1" applyFont="1" applyFill="1" applyBorder="1"/>
    <xf numFmtId="3" fontId="12" fillId="15" borderId="19" xfId="0" applyNumberFormat="1" applyFont="1" applyFill="1" applyBorder="1"/>
    <xf numFmtId="164" fontId="12" fillId="15" borderId="19" xfId="0" applyNumberFormat="1" applyFont="1" applyFill="1" applyBorder="1"/>
    <xf numFmtId="165" fontId="12" fillId="15" borderId="19" xfId="0" applyNumberFormat="1" applyFon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11" fontId="10" fillId="18" borderId="0" xfId="0" applyNumberFormat="1" applyFont="1" applyFill="1"/>
    <xf numFmtId="2" fontId="0" fillId="15" borderId="13" xfId="0" applyNumberFormat="1" applyFill="1" applyBorder="1" applyAlignment="1">
      <alignment horizontal="right" vertical="center"/>
    </xf>
    <xf numFmtId="2" fontId="0" fillId="15" borderId="6" xfId="0" applyNumberFormat="1" applyFill="1" applyBorder="1" applyAlignment="1">
      <alignment horizontal="right" vertical="center"/>
    </xf>
    <xf numFmtId="2" fontId="0" fillId="15" borderId="8" xfId="0" applyNumberFormat="1" applyFill="1" applyBorder="1" applyAlignment="1">
      <alignment horizontal="right" vertical="center"/>
    </xf>
    <xf numFmtId="0" fontId="4" fillId="23" borderId="0" xfId="0" applyFont="1" applyFill="1" applyBorder="1" applyAlignment="1">
      <alignment horizontal="center"/>
    </xf>
    <xf numFmtId="0" fontId="0" fillId="18" borderId="0" xfId="0" applyFill="1" applyAlignment="1"/>
    <xf numFmtId="1" fontId="0" fillId="18" borderId="0" xfId="0" applyNumberFormat="1" applyFill="1" applyBorder="1" applyAlignment="1"/>
    <xf numFmtId="0" fontId="7" fillId="29" borderId="0" xfId="0" applyFont="1" applyFill="1" applyAlignment="1"/>
    <xf numFmtId="0" fontId="5" fillId="26" borderId="0" xfId="0" applyFont="1" applyFill="1" applyBorder="1"/>
    <xf numFmtId="0" fontId="29" fillId="0" borderId="0" xfId="0" applyFont="1" applyAlignment="1">
      <alignment horizontal="right"/>
    </xf>
    <xf numFmtId="1" fontId="29" fillId="0" borderId="0" xfId="0" applyNumberFormat="1" applyFont="1"/>
    <xf numFmtId="3" fontId="29" fillId="0" borderId="0" xfId="0" applyNumberFormat="1" applyFont="1"/>
    <xf numFmtId="0" fontId="0" fillId="26" borderId="17" xfId="0" applyFill="1" applyBorder="1"/>
    <xf numFmtId="1" fontId="0" fillId="26" borderId="0" xfId="0" applyNumberFormat="1" applyFill="1" applyBorder="1"/>
    <xf numFmtId="3" fontId="0" fillId="26" borderId="0" xfId="0" applyNumberFormat="1" applyFill="1" applyBorder="1"/>
    <xf numFmtId="2" fontId="0" fillId="26" borderId="6" xfId="0" applyNumberFormat="1" applyFill="1" applyBorder="1"/>
    <xf numFmtId="167" fontId="0" fillId="26" borderId="0" xfId="0" applyNumberFormat="1" applyFill="1" applyBorder="1"/>
    <xf numFmtId="1" fontId="0" fillId="26" borderId="7" xfId="0" applyNumberFormat="1" applyFill="1" applyBorder="1"/>
    <xf numFmtId="0" fontId="0" fillId="26" borderId="7" xfId="0" applyFill="1" applyBorder="1"/>
    <xf numFmtId="11" fontId="0" fillId="26" borderId="7" xfId="0" applyNumberFormat="1" applyFill="1" applyBorder="1"/>
    <xf numFmtId="2" fontId="0" fillId="26" borderId="8" xfId="0" applyNumberFormat="1" applyFill="1" applyBorder="1"/>
    <xf numFmtId="1" fontId="0" fillId="26" borderId="12" xfId="0" applyNumberFormat="1" applyFill="1" applyBorder="1"/>
    <xf numFmtId="3" fontId="0" fillId="26" borderId="17" xfId="0" applyNumberFormat="1" applyFill="1" applyBorder="1"/>
    <xf numFmtId="1" fontId="0" fillId="26" borderId="17" xfId="0" applyNumberFormat="1" applyFill="1" applyBorder="1"/>
    <xf numFmtId="165" fontId="0" fillId="26" borderId="17" xfId="0" applyNumberFormat="1" applyFill="1" applyBorder="1"/>
    <xf numFmtId="11" fontId="0" fillId="26" borderId="17" xfId="0" applyNumberFormat="1" applyFill="1" applyBorder="1"/>
    <xf numFmtId="2" fontId="0" fillId="26" borderId="13" xfId="0" applyNumberFormat="1" applyFill="1" applyBorder="1"/>
    <xf numFmtId="1" fontId="0" fillId="26" borderId="16" xfId="0" applyNumberFormat="1" applyFill="1" applyBorder="1"/>
    <xf numFmtId="1" fontId="0" fillId="26" borderId="9" xfId="0" applyNumberFormat="1" applyFill="1" applyBorder="1"/>
    <xf numFmtId="0" fontId="4" fillId="26" borderId="14" xfId="0" applyFont="1" applyFill="1" applyBorder="1"/>
    <xf numFmtId="0" fontId="4" fillId="26" borderId="21" xfId="0" applyFont="1" applyFill="1" applyBorder="1" applyAlignment="1">
      <alignment horizontal="center"/>
    </xf>
    <xf numFmtId="0" fontId="4" fillId="26" borderId="15" xfId="0" applyFont="1" applyFill="1" applyBorder="1" applyAlignment="1">
      <alignment horizontal="center"/>
    </xf>
    <xf numFmtId="0" fontId="4" fillId="26" borderId="16" xfId="0" applyFont="1" applyFill="1" applyBorder="1"/>
    <xf numFmtId="0" fontId="4" fillId="26" borderId="9" xfId="0" applyFont="1" applyFill="1" applyBorder="1"/>
    <xf numFmtId="0" fontId="5" fillId="26" borderId="17" xfId="0" applyFont="1" applyFill="1" applyBorder="1"/>
    <xf numFmtId="0" fontId="5" fillId="26" borderId="17" xfId="0" applyFont="1" applyFill="1" applyBorder="1" applyAlignment="1">
      <alignment horizontal="center"/>
    </xf>
    <xf numFmtId="0" fontId="5" fillId="26" borderId="13" xfId="0" applyFont="1" applyFill="1" applyBorder="1"/>
    <xf numFmtId="0" fontId="5" fillId="26" borderId="0" xfId="0" applyFont="1" applyFill="1" applyBorder="1" applyAlignment="1">
      <alignment horizontal="center"/>
    </xf>
    <xf numFmtId="0" fontId="5" fillId="26" borderId="6" xfId="0" applyFont="1" applyFill="1" applyBorder="1" applyAlignment="1">
      <alignment horizontal="center"/>
    </xf>
    <xf numFmtId="0" fontId="5" fillId="26" borderId="6" xfId="0" applyFont="1" applyFill="1" applyBorder="1"/>
    <xf numFmtId="0" fontId="0" fillId="15" borderId="0" xfId="0" applyFill="1" applyBorder="1" applyAlignment="1">
      <alignment horizontal="center" vertical="center"/>
    </xf>
    <xf numFmtId="0" fontId="16" fillId="8" borderId="19" xfId="0" applyFont="1" applyFill="1" applyBorder="1" applyAlignment="1">
      <alignment horizontal="left"/>
    </xf>
    <xf numFmtId="0" fontId="5" fillId="17" borderId="0" xfId="0" applyFont="1" applyFill="1" applyBorder="1" applyAlignment="1">
      <alignment horizontal="left"/>
    </xf>
    <xf numFmtId="0" fontId="5" fillId="18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left"/>
    </xf>
    <xf numFmtId="0" fontId="4" fillId="26" borderId="0" xfId="0" applyFont="1" applyFill="1"/>
    <xf numFmtId="0" fontId="4" fillId="22" borderId="0" xfId="0" applyFont="1" applyFill="1"/>
    <xf numFmtId="0" fontId="14" fillId="15" borderId="0" xfId="0" applyFont="1" applyFill="1" applyBorder="1" applyAlignment="1">
      <alignment horizontal="center"/>
    </xf>
    <xf numFmtId="0" fontId="14" fillId="15" borderId="0" xfId="0" applyFont="1" applyFill="1" applyBorder="1"/>
    <xf numFmtId="0" fontId="0" fillId="15" borderId="0" xfId="0" applyFill="1" applyBorder="1" applyAlignment="1"/>
    <xf numFmtId="0" fontId="0" fillId="15" borderId="0" xfId="0" applyFill="1" applyBorder="1" applyAlignment="1">
      <alignment horizontal="right"/>
    </xf>
    <xf numFmtId="0" fontId="0" fillId="15" borderId="0" xfId="0" applyFill="1" applyBorder="1" applyAlignment="1">
      <alignment horizontal="left" vertical="center"/>
    </xf>
    <xf numFmtId="168" fontId="0" fillId="24" borderId="0" xfId="0" applyNumberFormat="1" applyFill="1" applyAlignment="1" applyProtection="1">
      <alignment horizontal="right"/>
      <protection locked="0" hidden="1"/>
    </xf>
    <xf numFmtId="164" fontId="0" fillId="24" borderId="0" xfId="0" applyNumberFormat="1" applyFill="1" applyAlignment="1">
      <alignment horizontal="right"/>
    </xf>
    <xf numFmtId="164" fontId="24" fillId="23" borderId="0" xfId="0" applyNumberFormat="1" applyFont="1" applyFill="1" applyAlignment="1">
      <alignment horizontal="right"/>
    </xf>
    <xf numFmtId="1" fontId="0" fillId="17" borderId="0" xfId="0" applyNumberFormat="1" applyFill="1" applyAlignment="1">
      <alignment horizontal="right"/>
    </xf>
    <xf numFmtId="166" fontId="0" fillId="17" borderId="0" xfId="0" applyNumberFormat="1" applyFill="1" applyAlignment="1">
      <alignment horizontal="right"/>
    </xf>
    <xf numFmtId="4" fontId="0" fillId="17" borderId="0" xfId="0" applyNumberFormat="1" applyFill="1" applyAlignment="1">
      <alignment horizontal="right"/>
    </xf>
    <xf numFmtId="0" fontId="13" fillId="28" borderId="19" xfId="0" applyFont="1" applyFill="1" applyBorder="1" applyAlignment="1">
      <alignment horizontal="center"/>
    </xf>
    <xf numFmtId="3" fontId="24" fillId="15" borderId="19" xfId="0" applyNumberFormat="1" applyFont="1" applyFill="1" applyBorder="1" applyAlignment="1">
      <alignment horizontal="right"/>
    </xf>
    <xf numFmtId="1" fontId="0" fillId="17" borderId="10" xfId="0" applyNumberFormat="1" applyFill="1" applyBorder="1"/>
    <xf numFmtId="0" fontId="25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" fontId="0" fillId="0" borderId="0" xfId="0" applyNumberFormat="1" applyFill="1"/>
    <xf numFmtId="1" fontId="4" fillId="0" borderId="0" xfId="0" applyNumberFormat="1" applyFont="1" applyFill="1"/>
    <xf numFmtId="0" fontId="9" fillId="4" borderId="0" xfId="103"/>
    <xf numFmtId="0" fontId="24" fillId="4" borderId="0" xfId="103" applyFont="1" applyAlignment="1">
      <alignment horizontal="right"/>
    </xf>
    <xf numFmtId="0" fontId="28" fillId="4" borderId="0" xfId="103" applyFont="1"/>
    <xf numFmtId="1" fontId="0" fillId="27" borderId="0" xfId="0" applyNumberFormat="1" applyFill="1" applyAlignment="1">
      <alignment horizontal="right"/>
    </xf>
    <xf numFmtId="0" fontId="0" fillId="27" borderId="0" xfId="0" applyFill="1" applyAlignment="1">
      <alignment horizontal="right"/>
    </xf>
    <xf numFmtId="0" fontId="0" fillId="32" borderId="0" xfId="0" applyFill="1"/>
    <xf numFmtId="164" fontId="0" fillId="32" borderId="0" xfId="0" applyNumberFormat="1" applyFill="1"/>
    <xf numFmtId="0" fontId="5" fillId="32" borderId="0" xfId="0" applyFont="1" applyFill="1" applyAlignment="1">
      <alignment horizontal="center"/>
    </xf>
    <xf numFmtId="0" fontId="29" fillId="32" borderId="0" xfId="0" applyFont="1" applyFill="1"/>
    <xf numFmtId="164" fontId="29" fillId="32" borderId="0" xfId="0" applyNumberFormat="1" applyFont="1" applyFill="1"/>
    <xf numFmtId="0" fontId="30" fillId="18" borderId="0" xfId="0" applyFont="1" applyFill="1" applyAlignment="1">
      <alignment horizontal="left"/>
    </xf>
    <xf numFmtId="0" fontId="0" fillId="26" borderId="0" xfId="0" applyFill="1" applyAlignment="1">
      <alignment horizontal="right"/>
    </xf>
    <xf numFmtId="11" fontId="0" fillId="23" borderId="0" xfId="0" applyNumberFormat="1" applyFill="1" applyBorder="1" applyAlignment="1">
      <alignment horizontal="right"/>
    </xf>
    <xf numFmtId="0" fontId="0" fillId="23" borderId="0" xfId="0" applyFill="1" applyBorder="1" applyAlignment="1">
      <alignment horizontal="right"/>
    </xf>
    <xf numFmtId="11" fontId="0" fillId="26" borderId="0" xfId="0" applyNumberFormat="1" applyFill="1" applyAlignment="1">
      <alignment horizontal="right"/>
    </xf>
    <xf numFmtId="3" fontId="0" fillId="17" borderId="0" xfId="0" applyNumberFormat="1" applyFill="1" applyAlignment="1">
      <alignment horizontal="right"/>
    </xf>
    <xf numFmtId="1" fontId="0" fillId="17" borderId="0" xfId="0" applyNumberFormat="1" applyFill="1" applyBorder="1" applyAlignment="1">
      <alignment horizontal="right"/>
    </xf>
    <xf numFmtId="0" fontId="43" fillId="18" borderId="0" xfId="0" applyFont="1" applyFill="1"/>
    <xf numFmtId="11" fontId="28" fillId="18" borderId="0" xfId="0" applyNumberFormat="1" applyFont="1" applyFill="1"/>
    <xf numFmtId="165" fontId="0" fillId="26" borderId="17" xfId="0" applyNumberFormat="1" applyFill="1" applyBorder="1" applyAlignment="1">
      <alignment horizontal="right" vertical="center"/>
    </xf>
    <xf numFmtId="1" fontId="0" fillId="26" borderId="17" xfId="0" applyNumberFormat="1" applyFill="1" applyBorder="1" applyAlignment="1">
      <alignment horizontal="right" vertical="center"/>
    </xf>
    <xf numFmtId="1" fontId="0" fillId="26" borderId="13" xfId="0" applyNumberFormat="1" applyFill="1" applyBorder="1" applyAlignment="1">
      <alignment horizontal="right" vertical="center"/>
    </xf>
    <xf numFmtId="1" fontId="0" fillId="26" borderId="16" xfId="0" applyNumberFormat="1" applyFill="1" applyBorder="1" applyAlignment="1">
      <alignment horizontal="right" vertical="center"/>
    </xf>
    <xf numFmtId="165" fontId="0" fillId="26" borderId="0" xfId="0" applyNumberFormat="1" applyFill="1" applyBorder="1" applyAlignment="1">
      <alignment horizontal="right" vertical="center"/>
    </xf>
    <xf numFmtId="1" fontId="0" fillId="26" borderId="0" xfId="0" applyNumberFormat="1" applyFill="1" applyBorder="1" applyAlignment="1">
      <alignment horizontal="right" vertical="center"/>
    </xf>
    <xf numFmtId="1" fontId="0" fillId="26" borderId="6" xfId="0" applyNumberFormat="1" applyFill="1" applyBorder="1" applyAlignment="1">
      <alignment horizontal="right" vertical="center"/>
    </xf>
    <xf numFmtId="1" fontId="0" fillId="26" borderId="9" xfId="0" applyNumberFormat="1" applyFill="1" applyBorder="1" applyAlignment="1">
      <alignment horizontal="right" vertical="center"/>
    </xf>
    <xf numFmtId="165" fontId="0" fillId="26" borderId="7" xfId="0" applyNumberFormat="1" applyFill="1" applyBorder="1" applyAlignment="1">
      <alignment horizontal="right" vertical="center"/>
    </xf>
    <xf numFmtId="1" fontId="0" fillId="26" borderId="7" xfId="0" applyNumberFormat="1" applyFill="1" applyBorder="1" applyAlignment="1">
      <alignment horizontal="right" vertical="center"/>
    </xf>
    <xf numFmtId="1" fontId="0" fillId="26" borderId="8" xfId="0" applyNumberFormat="1" applyFill="1" applyBorder="1" applyAlignment="1">
      <alignment horizontal="right" vertical="center"/>
    </xf>
    <xf numFmtId="0" fontId="23" fillId="26" borderId="0" xfId="0" applyFont="1" applyFill="1"/>
    <xf numFmtId="1" fontId="0" fillId="26" borderId="12" xfId="0" applyNumberFormat="1" applyFill="1" applyBorder="1" applyAlignment="1">
      <alignment horizontal="left" vertical="center"/>
    </xf>
    <xf numFmtId="1" fontId="0" fillId="26" borderId="16" xfId="0" applyNumberFormat="1" applyFill="1" applyBorder="1" applyAlignment="1">
      <alignment horizontal="left" vertical="center"/>
    </xf>
    <xf numFmtId="0" fontId="0" fillId="12" borderId="0" xfId="0" applyFill="1"/>
    <xf numFmtId="0" fontId="4" fillId="17" borderId="0" xfId="0" applyFont="1" applyFill="1"/>
    <xf numFmtId="0" fontId="5" fillId="32" borderId="0" xfId="0" applyFont="1" applyFill="1"/>
    <xf numFmtId="164" fontId="0" fillId="6" borderId="0" xfId="0" applyNumberFormat="1" applyFill="1"/>
    <xf numFmtId="1" fontId="0" fillId="6" borderId="0" xfId="0" applyNumberFormat="1" applyFill="1"/>
    <xf numFmtId="0" fontId="42" fillId="7" borderId="0" xfId="0" applyFont="1" applyFill="1" applyAlignment="1">
      <alignment horizontal="center"/>
    </xf>
    <xf numFmtId="0" fontId="9" fillId="4" borderId="0" xfId="103" applyBorder="1"/>
    <xf numFmtId="0" fontId="21" fillId="18" borderId="16" xfId="0" applyFont="1" applyFill="1" applyBorder="1"/>
    <xf numFmtId="11" fontId="21" fillId="17" borderId="6" xfId="0" applyNumberFormat="1" applyFont="1" applyFill="1" applyBorder="1"/>
    <xf numFmtId="0" fontId="5" fillId="17" borderId="0" xfId="0" applyFont="1" applyFill="1" applyAlignment="1">
      <alignment horizontal="left"/>
    </xf>
    <xf numFmtId="0" fontId="0" fillId="2" borderId="0" xfId="0" applyFill="1"/>
    <xf numFmtId="0" fontId="4" fillId="2" borderId="0" xfId="0" applyFont="1" applyFill="1"/>
    <xf numFmtId="0" fontId="0" fillId="2" borderId="0" xfId="0" applyFill="1" applyBorder="1"/>
    <xf numFmtId="0" fontId="2" fillId="2" borderId="0" xfId="771" applyFill="1" applyBorder="1"/>
    <xf numFmtId="0" fontId="5" fillId="2" borderId="0" xfId="0" applyFont="1" applyFill="1" applyBorder="1" applyAlignment="1">
      <alignment horizontal="right"/>
    </xf>
    <xf numFmtId="0" fontId="46" fillId="19" borderId="0" xfId="0" applyFont="1" applyFill="1" applyBorder="1" applyAlignment="1">
      <alignment horizontal="center"/>
    </xf>
    <xf numFmtId="0" fontId="7" fillId="31" borderId="0" xfId="0" applyFont="1" applyFill="1" applyAlignment="1">
      <alignment horizontal="left" vertical="top"/>
    </xf>
    <xf numFmtId="0" fontId="0" fillId="19" borderId="0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51" fillId="19" borderId="0" xfId="0" applyFont="1" applyFill="1" applyBorder="1" applyAlignment="1">
      <alignment horizontal="left" vertical="top"/>
    </xf>
    <xf numFmtId="0" fontId="29" fillId="19" borderId="0" xfId="0" applyFont="1" applyFill="1" applyBorder="1" applyAlignment="1">
      <alignment horizontal="left" vertical="top"/>
    </xf>
    <xf numFmtId="0" fontId="47" fillId="19" borderId="0" xfId="0" applyFont="1" applyFill="1" applyBorder="1" applyAlignment="1">
      <alignment horizontal="left"/>
    </xf>
    <xf numFmtId="0" fontId="52" fillId="19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 vertical="top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left" vertical="top"/>
    </xf>
    <xf numFmtId="0" fontId="54" fillId="33" borderId="0" xfId="0" applyFont="1" applyFill="1" applyBorder="1"/>
    <xf numFmtId="0" fontId="41" fillId="19" borderId="0" xfId="0" applyFont="1" applyFill="1" applyAlignment="1">
      <alignment horizontal="center"/>
    </xf>
    <xf numFmtId="0" fontId="1" fillId="2" borderId="0" xfId="0" applyFont="1" applyFill="1"/>
    <xf numFmtId="0" fontId="27" fillId="8" borderId="0" xfId="0" applyFont="1" applyFill="1" applyAlignment="1">
      <alignment horizontal="center"/>
    </xf>
    <xf numFmtId="0" fontId="0" fillId="23" borderId="0" xfId="0" applyNumberFormat="1" applyFill="1"/>
    <xf numFmtId="1" fontId="24" fillId="16" borderId="0" xfId="0" applyNumberFormat="1" applyFont="1" applyFill="1" applyAlignment="1">
      <alignment horizontal="center"/>
    </xf>
    <xf numFmtId="0" fontId="0" fillId="19" borderId="0" xfId="0" applyFill="1" applyAlignment="1">
      <alignment horizontal="center"/>
    </xf>
    <xf numFmtId="0" fontId="27" fillId="19" borderId="0" xfId="0" applyFont="1" applyFill="1" applyAlignment="1">
      <alignment horizontal="left"/>
    </xf>
    <xf numFmtId="1" fontId="4" fillId="20" borderId="0" xfId="0" applyNumberFormat="1" applyFont="1" applyFill="1" applyAlignment="1">
      <alignment horizontal="right"/>
    </xf>
    <xf numFmtId="0" fontId="4" fillId="2" borderId="0" xfId="0" applyFont="1" applyFill="1" applyBorder="1"/>
    <xf numFmtId="0" fontId="0" fillId="14" borderId="0" xfId="0" applyFill="1" applyBorder="1"/>
    <xf numFmtId="0" fontId="53" fillId="33" borderId="0" xfId="771" applyFont="1" applyFill="1" applyBorder="1"/>
    <xf numFmtId="0" fontId="12" fillId="18" borderId="0" xfId="0" applyFont="1" applyFill="1"/>
    <xf numFmtId="0" fontId="44" fillId="17" borderId="0" xfId="0" applyFont="1" applyFill="1"/>
    <xf numFmtId="0" fontId="2" fillId="17" borderId="0" xfId="771" applyFill="1"/>
    <xf numFmtId="0" fontId="0" fillId="17" borderId="0" xfId="0" applyFill="1" applyAlignment="1">
      <alignment vertical="top"/>
    </xf>
    <xf numFmtId="0" fontId="2" fillId="17" borderId="0" xfId="771" applyFill="1" applyAlignment="1">
      <alignment vertical="top"/>
    </xf>
    <xf numFmtId="0" fontId="0" fillId="17" borderId="17" xfId="0" applyFill="1" applyBorder="1"/>
    <xf numFmtId="0" fontId="2" fillId="17" borderId="17" xfId="771" applyFill="1" applyBorder="1"/>
    <xf numFmtId="0" fontId="0" fillId="17" borderId="23" xfId="0" applyFill="1" applyBorder="1"/>
    <xf numFmtId="0" fontId="0" fillId="17" borderId="23" xfId="0" applyFill="1" applyBorder="1" applyAlignment="1">
      <alignment vertical="top"/>
    </xf>
    <xf numFmtId="0" fontId="55" fillId="17" borderId="22" xfId="0" applyFont="1" applyFill="1" applyBorder="1" applyAlignment="1">
      <alignment horizontal="left" vertical="center"/>
    </xf>
    <xf numFmtId="0" fontId="0" fillId="17" borderId="22" xfId="0" applyFill="1" applyBorder="1" applyAlignment="1">
      <alignment horizontal="left" vertical="center"/>
    </xf>
    <xf numFmtId="0" fontId="0" fillId="17" borderId="0" xfId="0" applyFill="1" applyBorder="1" applyAlignment="1">
      <alignment horizontal="left" vertical="center"/>
    </xf>
    <xf numFmtId="0" fontId="0" fillId="17" borderId="0" xfId="0" applyFill="1" applyBorder="1" applyAlignment="1">
      <alignment vertical="top"/>
    </xf>
    <xf numFmtId="0" fontId="4" fillId="17" borderId="0" xfId="0" applyFont="1" applyFill="1" applyBorder="1" applyAlignment="1">
      <alignment horizontal="left"/>
    </xf>
    <xf numFmtId="0" fontId="0" fillId="17" borderId="10" xfId="0" applyFill="1" applyBorder="1" applyAlignment="1">
      <alignment horizontal="left"/>
    </xf>
    <xf numFmtId="0" fontId="45" fillId="17" borderId="0" xfId="0" applyFont="1" applyFill="1"/>
    <xf numFmtId="0" fontId="7" fillId="17" borderId="10" xfId="0" applyFont="1" applyFill="1" applyBorder="1" applyAlignment="1">
      <alignment horizontal="left"/>
    </xf>
    <xf numFmtId="0" fontId="4" fillId="17" borderId="22" xfId="0" applyFont="1" applyFill="1" applyBorder="1" applyAlignment="1">
      <alignment vertical="center"/>
    </xf>
    <xf numFmtId="0" fontId="4" fillId="17" borderId="0" xfId="0" applyFont="1" applyFill="1" applyBorder="1" applyAlignment="1">
      <alignment vertical="center"/>
    </xf>
  </cellXfs>
  <cellStyles count="782">
    <cellStyle name="Bad" xfId="102" builtinId="27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/>
    <cellStyle name="Neutral" xfId="103" builtinId="28"/>
    <cellStyle name="Normal" xfId="0" builtinId="0"/>
  </cellStyles>
  <dxfs count="0"/>
  <tableStyles count="0" defaultTableStyle="TableStyleMedium2" defaultPivotStyle="PivotStyleLight16"/>
  <colors>
    <mruColors>
      <color rgb="FF70FC9B"/>
      <color rgb="FF25FB67"/>
      <color rgb="FFFF9933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86</xdr:row>
      <xdr:rowOff>76200</xdr:rowOff>
    </xdr:from>
    <xdr:to>
      <xdr:col>2</xdr:col>
      <xdr:colOff>752475</xdr:colOff>
      <xdr:row>89</xdr:row>
      <xdr:rowOff>129065</xdr:rowOff>
    </xdr:to>
    <xdr:pic>
      <xdr:nvPicPr>
        <xdr:cNvPr id="4" name="Picture 3" descr="KU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240125"/>
          <a:ext cx="704850" cy="624365"/>
        </a:xfrm>
        <a:prstGeom prst="rect">
          <a:avLst/>
        </a:prstGeom>
      </xdr:spPr>
    </xdr:pic>
    <xdr:clientData/>
  </xdr:twoCellAnchor>
  <xdr:twoCellAnchor editAs="oneCell">
    <xdr:from>
      <xdr:col>5</xdr:col>
      <xdr:colOff>461788</xdr:colOff>
      <xdr:row>86</xdr:row>
      <xdr:rowOff>78207</xdr:rowOff>
    </xdr:from>
    <xdr:to>
      <xdr:col>10</xdr:col>
      <xdr:colOff>375117</xdr:colOff>
      <xdr:row>89</xdr:row>
      <xdr:rowOff>161925</xdr:rowOff>
    </xdr:to>
    <xdr:pic>
      <xdr:nvPicPr>
        <xdr:cNvPr id="5" name="Picture 4" descr="CEBCLogo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413" y="16242132"/>
          <a:ext cx="3418529" cy="655218"/>
        </a:xfrm>
        <a:prstGeom prst="rect">
          <a:avLst/>
        </a:prstGeom>
      </xdr:spPr>
    </xdr:pic>
    <xdr:clientData/>
  </xdr:twoCellAnchor>
  <xdr:twoCellAnchor editAs="oneCell">
    <xdr:from>
      <xdr:col>2</xdr:col>
      <xdr:colOff>809209</xdr:colOff>
      <xdr:row>86</xdr:row>
      <xdr:rowOff>79559</xdr:rowOff>
    </xdr:from>
    <xdr:to>
      <xdr:col>5</xdr:col>
      <xdr:colOff>352425</xdr:colOff>
      <xdr:row>89</xdr:row>
      <xdr:rowOff>128713</xdr:rowOff>
    </xdr:to>
    <xdr:pic>
      <xdr:nvPicPr>
        <xdr:cNvPr id="6" name="Picture 5" descr="CTELogo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518" t="20975" r="5826" b="23278"/>
        <a:stretch/>
      </xdr:blipFill>
      <xdr:spPr>
        <a:xfrm>
          <a:off x="933034" y="16243484"/>
          <a:ext cx="1753016" cy="620654"/>
        </a:xfrm>
        <a:prstGeom prst="rect">
          <a:avLst/>
        </a:prstGeom>
      </xdr:spPr>
    </xdr:pic>
    <xdr:clientData/>
  </xdr:twoCellAnchor>
  <xdr:twoCellAnchor editAs="oneCell">
    <xdr:from>
      <xdr:col>10</xdr:col>
      <xdr:colOff>472749</xdr:colOff>
      <xdr:row>86</xdr:row>
      <xdr:rowOff>72870</xdr:rowOff>
    </xdr:from>
    <xdr:to>
      <xdr:col>12</xdr:col>
      <xdr:colOff>933451</xdr:colOff>
      <xdr:row>89</xdr:row>
      <xdr:rowOff>153806</xdr:rowOff>
    </xdr:to>
    <xdr:pic>
      <xdr:nvPicPr>
        <xdr:cNvPr id="7" name="Picture 6" descr="Screen Shot 2017-03-27 at 7.23.08 AM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574" y="16236795"/>
          <a:ext cx="1641802" cy="652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cebc.ku.edu/" TargetMode="External"/><Relationship Id="rId2" Type="http://schemas.openxmlformats.org/officeDocument/2006/relationships/hyperlink" Target="https://cte.ku.edu/" TargetMode="External"/><Relationship Id="rId1" Type="http://schemas.openxmlformats.org/officeDocument/2006/relationships/hyperlink" Target="http://www.ku.edu/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mailto:AdAstraPerExceLCA@gmail.com" TargetMode="External"/><Relationship Id="rId4" Type="http://schemas.openxmlformats.org/officeDocument/2006/relationships/hyperlink" Target="https://kuscholarworks.ku.ed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olframalpha.com/" TargetMode="External"/><Relationship Id="rId2" Type="http://schemas.openxmlformats.org/officeDocument/2006/relationships/hyperlink" Target="https://www.chem.tamu.edu/class/fyp/mathrev/mr-da.html" TargetMode="External"/><Relationship Id="rId1" Type="http://schemas.openxmlformats.org/officeDocument/2006/relationships/hyperlink" Target="https://www.hendrix.edu/uploadedFiles/Departments_and_Programs/Chemistry/Green_Chemistry/ACS%20talk%20and%20lab.pdf" TargetMode="External"/><Relationship Id="rId4" Type="http://schemas.openxmlformats.org/officeDocument/2006/relationships/hyperlink" Target="https://www.epa.gov/chemical-research/toxicity-estimation-software-tool-te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Q100"/>
  <sheetViews>
    <sheetView tabSelected="1" topLeftCell="B1" workbookViewId="0">
      <selection activeCell="Q22" sqref="Q22"/>
    </sheetView>
  </sheetViews>
  <sheetFormatPr baseColWidth="10" defaultColWidth="8.83203125" defaultRowHeight="15" x14ac:dyDescent="0.2"/>
  <cols>
    <col min="1" max="1" width="1.5" style="504" customWidth="1"/>
    <col min="2" max="2" width="1.83203125" customWidth="1"/>
    <col min="3" max="3" width="13" customWidth="1"/>
    <col min="4" max="4" width="10.6640625" customWidth="1"/>
    <col min="5" max="5" width="9.5" customWidth="1"/>
    <col min="6" max="6" width="11.83203125" customWidth="1"/>
    <col min="7" max="7" width="12.6640625" customWidth="1"/>
    <col min="8" max="8" width="10.33203125" customWidth="1"/>
    <col min="13" max="13" width="15.5" customWidth="1"/>
    <col min="14" max="14" width="12.33203125" customWidth="1"/>
    <col min="16" max="16" width="21" customWidth="1"/>
    <col min="17" max="17" width="26.83203125" style="504" customWidth="1"/>
  </cols>
  <sheetData>
    <row r="1" spans="1:17" s="504" customFormat="1" ht="6.75" customHeight="1" x14ac:dyDescent="0.2"/>
    <row r="2" spans="1:17" s="512" customFormat="1" ht="20" x14ac:dyDescent="0.25">
      <c r="A2" s="519"/>
      <c r="B2" s="511"/>
      <c r="C2" s="511"/>
      <c r="D2" s="515" t="s">
        <v>693</v>
      </c>
      <c r="E2" s="513"/>
      <c r="F2" s="514"/>
      <c r="G2" s="514"/>
      <c r="H2" s="514"/>
      <c r="I2" s="516" t="s">
        <v>681</v>
      </c>
      <c r="J2" s="517"/>
      <c r="K2" s="517"/>
      <c r="L2" s="517"/>
      <c r="M2" s="517"/>
      <c r="N2" s="511"/>
      <c r="O2" s="511"/>
      <c r="P2" s="510" t="s">
        <v>488</v>
      </c>
      <c r="Q2" s="519"/>
    </row>
    <row r="3" spans="1:17" s="19" customFormat="1" ht="21.75" customHeight="1" x14ac:dyDescent="0.3">
      <c r="A3" s="506"/>
      <c r="B3" s="42"/>
      <c r="C3" s="509" t="s">
        <v>692</v>
      </c>
      <c r="D3" s="42" t="s">
        <v>280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506"/>
    </row>
    <row r="4" spans="1:17" s="19" customFormat="1" x14ac:dyDescent="0.2">
      <c r="A4" s="506"/>
      <c r="B4" s="42"/>
      <c r="C4" s="42"/>
      <c r="D4" s="42" t="s">
        <v>507</v>
      </c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506"/>
    </row>
    <row r="5" spans="1:17" s="506" customFormat="1" x14ac:dyDescent="0.2"/>
    <row r="6" spans="1:17" s="19" customFormat="1" x14ac:dyDescent="0.2">
      <c r="A6" s="506"/>
      <c r="B6" s="436"/>
      <c r="C6" s="436" t="s">
        <v>264</v>
      </c>
      <c r="D6" s="44"/>
      <c r="E6" s="44" t="s">
        <v>698</v>
      </c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506"/>
    </row>
    <row r="7" spans="1:17" s="506" customFormat="1" x14ac:dyDescent="0.2">
      <c r="B7" s="518"/>
      <c r="C7" s="518"/>
    </row>
    <row r="8" spans="1:17" s="19" customFormat="1" x14ac:dyDescent="0.2">
      <c r="A8" s="506"/>
      <c r="B8" s="437"/>
      <c r="C8" s="437" t="s">
        <v>265</v>
      </c>
      <c r="D8" s="45"/>
      <c r="E8" s="45" t="s">
        <v>279</v>
      </c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506"/>
    </row>
    <row r="9" spans="1:17" s="506" customFormat="1" x14ac:dyDescent="0.2">
      <c r="B9" s="518"/>
      <c r="C9" s="518"/>
    </row>
    <row r="10" spans="1:17" s="19" customFormat="1" x14ac:dyDescent="0.2">
      <c r="A10" s="506"/>
      <c r="B10" s="438"/>
      <c r="C10" s="438" t="s">
        <v>266</v>
      </c>
      <c r="D10" s="46"/>
      <c r="E10" s="46" t="s">
        <v>278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506"/>
    </row>
    <row r="11" spans="1:17" s="506" customFormat="1" x14ac:dyDescent="0.2">
      <c r="B11" s="518"/>
      <c r="C11" s="518"/>
    </row>
    <row r="12" spans="1:17" s="19" customFormat="1" x14ac:dyDescent="0.2">
      <c r="A12" s="506"/>
      <c r="B12" s="436"/>
      <c r="C12" s="436" t="s">
        <v>267</v>
      </c>
      <c r="D12" s="44"/>
      <c r="E12" s="44" t="s">
        <v>699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506"/>
    </row>
    <row r="13" spans="1:17" s="506" customFormat="1" x14ac:dyDescent="0.2">
      <c r="B13" s="518"/>
      <c r="C13" s="518"/>
    </row>
    <row r="14" spans="1:17" s="19" customFormat="1" x14ac:dyDescent="0.2">
      <c r="A14" s="506"/>
      <c r="B14" s="437"/>
      <c r="C14" s="437" t="s">
        <v>239</v>
      </c>
      <c r="D14" s="45"/>
      <c r="E14" s="45" t="s">
        <v>700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506"/>
    </row>
    <row r="15" spans="1:17" s="506" customFormat="1" x14ac:dyDescent="0.2">
      <c r="B15" s="518"/>
      <c r="C15" s="518"/>
    </row>
    <row r="16" spans="1:17" s="19" customFormat="1" x14ac:dyDescent="0.2">
      <c r="A16" s="506"/>
      <c r="B16" s="438"/>
      <c r="C16" s="438" t="s">
        <v>269</v>
      </c>
      <c r="D16" s="46"/>
      <c r="E16" s="46" t="s">
        <v>701</v>
      </c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506"/>
    </row>
    <row r="17" spans="1:17" s="506" customFormat="1" x14ac:dyDescent="0.2"/>
    <row r="18" spans="1:17" s="19" customFormat="1" x14ac:dyDescent="0.2">
      <c r="A18" s="506"/>
      <c r="B18" s="43"/>
      <c r="C18" s="43" t="s">
        <v>240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506"/>
    </row>
    <row r="19" spans="1:17" x14ac:dyDescent="0.2">
      <c r="B19" s="39"/>
      <c r="C19" s="39" t="s">
        <v>31</v>
      </c>
      <c r="D19" s="39" t="s">
        <v>9</v>
      </c>
      <c r="E19" s="39" t="s">
        <v>28</v>
      </c>
      <c r="F19" s="40"/>
      <c r="G19" s="40" t="s">
        <v>241</v>
      </c>
      <c r="H19" s="40"/>
      <c r="I19" s="40"/>
      <c r="J19" s="40"/>
      <c r="K19" s="40"/>
      <c r="L19" s="40"/>
      <c r="M19" s="40" t="s">
        <v>269</v>
      </c>
      <c r="N19" s="41"/>
      <c r="O19" s="41"/>
      <c r="P19" s="41"/>
    </row>
    <row r="20" spans="1:17" x14ac:dyDescent="0.2">
      <c r="B20" s="30"/>
      <c r="C20" s="30">
        <v>1</v>
      </c>
      <c r="D20" s="20" t="s">
        <v>238</v>
      </c>
      <c r="E20" s="64" t="s">
        <v>242</v>
      </c>
      <c r="F20" s="31"/>
      <c r="G20" s="31" t="s">
        <v>247</v>
      </c>
      <c r="H20" s="31"/>
      <c r="I20" s="31"/>
      <c r="J20" s="31"/>
      <c r="K20" s="31"/>
      <c r="L20" s="31"/>
      <c r="M20" s="31" t="s">
        <v>251</v>
      </c>
      <c r="N20" s="31"/>
      <c r="O20" s="31"/>
      <c r="P20" s="31"/>
    </row>
    <row r="21" spans="1:17" x14ac:dyDescent="0.2">
      <c r="B21" s="30"/>
      <c r="C21" s="30">
        <v>2</v>
      </c>
      <c r="D21" s="21" t="s">
        <v>270</v>
      </c>
      <c r="E21" s="64" t="s">
        <v>243</v>
      </c>
      <c r="F21" s="31"/>
      <c r="G21" s="31" t="s">
        <v>246</v>
      </c>
      <c r="H21" s="31"/>
      <c r="I21" s="31"/>
      <c r="J21" s="31"/>
      <c r="K21" s="31"/>
      <c r="L21" s="31"/>
      <c r="M21" s="31" t="s">
        <v>252</v>
      </c>
      <c r="N21" s="31"/>
      <c r="O21" s="31"/>
      <c r="P21" s="31"/>
    </row>
    <row r="22" spans="1:17" x14ac:dyDescent="0.2">
      <c r="B22" s="30"/>
      <c r="C22" s="30">
        <v>3</v>
      </c>
      <c r="D22" s="29" t="s">
        <v>244</v>
      </c>
      <c r="E22" s="64" t="s">
        <v>245</v>
      </c>
      <c r="F22" s="31"/>
      <c r="G22" s="31" t="s">
        <v>277</v>
      </c>
      <c r="H22" s="31"/>
      <c r="I22" s="31"/>
      <c r="J22" s="31"/>
      <c r="K22" s="31"/>
      <c r="L22" s="31"/>
      <c r="M22" s="31" t="s">
        <v>558</v>
      </c>
      <c r="N22" s="31"/>
      <c r="O22" s="31"/>
      <c r="P22" s="31"/>
    </row>
    <row r="23" spans="1:17" x14ac:dyDescent="0.2">
      <c r="B23" s="32"/>
      <c r="C23" s="32">
        <v>4</v>
      </c>
      <c r="D23" s="22" t="s">
        <v>64</v>
      </c>
      <c r="E23" s="70" t="s">
        <v>33</v>
      </c>
      <c r="F23" s="33"/>
      <c r="G23" s="33" t="s">
        <v>508</v>
      </c>
      <c r="H23" s="33"/>
      <c r="I23" s="33"/>
      <c r="J23" s="33"/>
      <c r="K23" s="33"/>
      <c r="L23" s="33"/>
      <c r="M23" s="33" t="s">
        <v>511</v>
      </c>
      <c r="N23" s="33"/>
      <c r="O23" s="33"/>
      <c r="P23" s="33"/>
    </row>
    <row r="24" spans="1:17" x14ac:dyDescent="0.2">
      <c r="B24" s="32"/>
      <c r="C24" s="32">
        <v>5</v>
      </c>
      <c r="D24" s="23" t="s">
        <v>248</v>
      </c>
      <c r="E24" s="70" t="s">
        <v>249</v>
      </c>
      <c r="F24" s="33"/>
      <c r="G24" s="33" t="s">
        <v>509</v>
      </c>
      <c r="H24" s="33"/>
      <c r="I24" s="33"/>
      <c r="J24" s="33"/>
      <c r="K24" s="33"/>
      <c r="L24" s="33"/>
      <c r="M24" s="33" t="s">
        <v>512</v>
      </c>
      <c r="N24" s="33"/>
      <c r="O24" s="33"/>
      <c r="P24" s="33"/>
    </row>
    <row r="25" spans="1:17" x14ac:dyDescent="0.2">
      <c r="B25" s="32"/>
      <c r="C25" s="32">
        <v>6</v>
      </c>
      <c r="D25" s="24" t="s">
        <v>250</v>
      </c>
      <c r="E25" s="70" t="s">
        <v>268</v>
      </c>
      <c r="F25" s="33"/>
      <c r="G25" s="33" t="s">
        <v>510</v>
      </c>
      <c r="H25" s="33"/>
      <c r="I25" s="33"/>
      <c r="J25" s="33"/>
      <c r="K25" s="33"/>
      <c r="L25" s="33"/>
      <c r="M25" s="33" t="s">
        <v>513</v>
      </c>
      <c r="N25" s="33"/>
      <c r="O25" s="33"/>
      <c r="P25" s="33"/>
    </row>
    <row r="26" spans="1:17" x14ac:dyDescent="0.2">
      <c r="B26" s="34"/>
      <c r="C26" s="34">
        <v>7</v>
      </c>
      <c r="D26" s="25" t="s">
        <v>551</v>
      </c>
      <c r="E26" s="48" t="s">
        <v>550</v>
      </c>
      <c r="F26" s="35"/>
      <c r="G26" s="35" t="s">
        <v>552</v>
      </c>
      <c r="H26" s="35"/>
      <c r="I26" s="35"/>
      <c r="J26" s="35"/>
      <c r="K26" s="35"/>
      <c r="L26" s="35"/>
      <c r="M26" s="35" t="s">
        <v>253</v>
      </c>
      <c r="N26" s="35"/>
      <c r="O26" s="35"/>
      <c r="P26" s="35"/>
    </row>
    <row r="27" spans="1:17" x14ac:dyDescent="0.2">
      <c r="B27" s="34"/>
      <c r="C27" s="34" t="s">
        <v>255</v>
      </c>
      <c r="D27" s="26" t="s">
        <v>254</v>
      </c>
      <c r="E27" s="48" t="s">
        <v>256</v>
      </c>
      <c r="F27" s="35"/>
      <c r="G27" s="35" t="s">
        <v>343</v>
      </c>
      <c r="H27" s="35"/>
      <c r="I27" s="35"/>
      <c r="J27" s="35"/>
      <c r="K27" s="35"/>
      <c r="L27" s="35"/>
      <c r="M27" s="35" t="s">
        <v>514</v>
      </c>
      <c r="N27" s="35"/>
      <c r="O27" s="35"/>
      <c r="P27" s="35"/>
    </row>
    <row r="28" spans="1:17" x14ac:dyDescent="0.2">
      <c r="B28" s="30"/>
      <c r="C28" s="30">
        <v>8</v>
      </c>
      <c r="D28" s="21" t="s">
        <v>270</v>
      </c>
      <c r="E28" s="64" t="s">
        <v>257</v>
      </c>
      <c r="F28" s="31"/>
      <c r="G28" s="31" t="s">
        <v>380</v>
      </c>
      <c r="H28" s="31"/>
      <c r="I28" s="31"/>
      <c r="J28" s="31"/>
      <c r="K28" s="31"/>
      <c r="L28" s="31"/>
      <c r="M28" s="31" t="s">
        <v>315</v>
      </c>
      <c r="N28" s="31"/>
      <c r="O28" s="31"/>
      <c r="P28" s="31"/>
    </row>
    <row r="29" spans="1:17" s="504" customFormat="1" x14ac:dyDescent="0.2"/>
    <row r="30" spans="1:17" ht="6" customHeight="1" x14ac:dyDescent="0.2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1:17" s="27" customFormat="1" x14ac:dyDescent="0.2">
      <c r="A31" s="504"/>
      <c r="B31" s="18"/>
      <c r="C31" s="18" t="s">
        <v>259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504"/>
    </row>
    <row r="32" spans="1:17" s="27" customFormat="1" x14ac:dyDescent="0.2">
      <c r="A32" s="504"/>
      <c r="B32" s="28"/>
      <c r="C32" s="28" t="s">
        <v>515</v>
      </c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504"/>
    </row>
    <row r="33" spans="1:17" s="27" customFormat="1" x14ac:dyDescent="0.2">
      <c r="A33" s="504"/>
      <c r="B33" s="28"/>
      <c r="C33" s="28" t="s">
        <v>559</v>
      </c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504"/>
    </row>
    <row r="34" spans="1:17" s="27" customFormat="1" x14ac:dyDescent="0.2">
      <c r="A34" s="504"/>
      <c r="B34" s="179"/>
      <c r="C34" s="179" t="s">
        <v>260</v>
      </c>
      <c r="D34" s="361" t="s">
        <v>261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504"/>
    </row>
    <row r="35" spans="1:17" s="27" customFormat="1" x14ac:dyDescent="0.2">
      <c r="A35" s="504"/>
      <c r="B35" s="28"/>
      <c r="C35" s="28" t="s">
        <v>516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504"/>
    </row>
    <row r="36" spans="1:17" s="27" customFormat="1" x14ac:dyDescent="0.2">
      <c r="A36" s="504"/>
      <c r="B36" s="28"/>
      <c r="C36" s="28" t="s">
        <v>262</v>
      </c>
      <c r="D36" s="28"/>
      <c r="E36" s="28"/>
      <c r="F36" s="362" t="s">
        <v>263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504"/>
    </row>
    <row r="37" spans="1:17" s="27" customFormat="1" ht="8.25" customHeight="1" x14ac:dyDescent="0.2">
      <c r="A37" s="504"/>
      <c r="B37" s="28"/>
      <c r="C37" s="28"/>
      <c r="D37" s="28"/>
      <c r="E37" s="28"/>
      <c r="F37" s="362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504"/>
    </row>
    <row r="38" spans="1:17" s="504" customFormat="1" x14ac:dyDescent="0.2"/>
    <row r="39" spans="1:17" ht="9" customHeight="1" x14ac:dyDescent="0.2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</row>
    <row r="40" spans="1:17" x14ac:dyDescent="0.2">
      <c r="B40" s="148"/>
      <c r="C40" s="148" t="s">
        <v>296</v>
      </c>
      <c r="D40" s="79" t="s">
        <v>379</v>
      </c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</row>
    <row r="41" spans="1:17" x14ac:dyDescent="0.2">
      <c r="B41" s="79"/>
      <c r="C41" s="79"/>
      <c r="D41" s="79" t="s">
        <v>497</v>
      </c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</row>
    <row r="42" spans="1:17" x14ac:dyDescent="0.2">
      <c r="B42" s="79"/>
      <c r="C42" s="79"/>
      <c r="D42" s="79" t="s">
        <v>496</v>
      </c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</row>
    <row r="43" spans="1:17" x14ac:dyDescent="0.2">
      <c r="B43" s="79"/>
      <c r="C43" s="79"/>
      <c r="D43" s="79" t="s">
        <v>495</v>
      </c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</row>
    <row r="44" spans="1:17" x14ac:dyDescent="0.2">
      <c r="B44" s="79"/>
      <c r="C44" s="79"/>
      <c r="D44" s="177">
        <v>0.01</v>
      </c>
      <c r="E44" s="178" t="s">
        <v>498</v>
      </c>
      <c r="F44" s="178"/>
      <c r="G44" s="178"/>
      <c r="H44" s="178"/>
      <c r="I44" s="178"/>
      <c r="J44" s="178"/>
      <c r="K44" s="178"/>
      <c r="L44" s="79"/>
      <c r="M44" s="79"/>
      <c r="N44" s="79"/>
      <c r="O44" s="79"/>
      <c r="P44" s="79"/>
    </row>
    <row r="45" spans="1:17" x14ac:dyDescent="0.2">
      <c r="B45" s="79"/>
      <c r="C45" s="79"/>
      <c r="D45" s="177">
        <v>1</v>
      </c>
      <c r="E45" s="178" t="s">
        <v>499</v>
      </c>
      <c r="F45" s="178"/>
      <c r="G45" s="178"/>
      <c r="H45" s="178"/>
      <c r="I45" s="178"/>
      <c r="J45" s="178"/>
      <c r="K45" s="178"/>
      <c r="L45" s="79"/>
      <c r="M45" s="79"/>
      <c r="N45" s="79"/>
      <c r="O45" s="79"/>
      <c r="P45" s="79"/>
    </row>
    <row r="46" spans="1:17" x14ac:dyDescent="0.2">
      <c r="B46" s="79"/>
      <c r="C46" s="79"/>
      <c r="D46" s="79" t="s">
        <v>553</v>
      </c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</row>
    <row r="47" spans="1:17" x14ac:dyDescent="0.2">
      <c r="B47" s="79"/>
      <c r="C47" s="79"/>
      <c r="D47" s="79" t="s">
        <v>557</v>
      </c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</row>
    <row r="48" spans="1:17" ht="7.5" customHeight="1" x14ac:dyDescent="0.2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</row>
    <row r="49" spans="2:16" s="504" customFormat="1" x14ac:dyDescent="0.2"/>
    <row r="50" spans="2:16" x14ac:dyDescent="0.2">
      <c r="B50" s="37"/>
      <c r="C50" s="495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</row>
    <row r="51" spans="2:16" x14ac:dyDescent="0.2">
      <c r="B51" s="37"/>
      <c r="C51" s="495" t="s">
        <v>628</v>
      </c>
      <c r="D51" s="37" t="s">
        <v>641</v>
      </c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</row>
    <row r="52" spans="2:16" x14ac:dyDescent="0.2">
      <c r="B52" s="37"/>
      <c r="C52" s="37"/>
      <c r="D52" s="37" t="s">
        <v>642</v>
      </c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</row>
    <row r="53" spans="2:16" x14ac:dyDescent="0.2">
      <c r="B53" s="37"/>
      <c r="C53" s="37"/>
      <c r="D53" s="37" t="s">
        <v>643</v>
      </c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</row>
    <row r="54" spans="2:16" x14ac:dyDescent="0.2">
      <c r="B54" s="37"/>
      <c r="C54" s="37"/>
      <c r="D54" s="37" t="s">
        <v>629</v>
      </c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</row>
    <row r="55" spans="2:16" x14ac:dyDescent="0.2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</row>
    <row r="56" spans="2:16" x14ac:dyDescent="0.2">
      <c r="B56" s="37"/>
      <c r="C56" s="37"/>
      <c r="D56" s="94" t="s">
        <v>648</v>
      </c>
      <c r="E56" s="37" t="s">
        <v>674</v>
      </c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</row>
    <row r="57" spans="2:16" x14ac:dyDescent="0.2">
      <c r="B57" s="37"/>
      <c r="C57" s="37"/>
      <c r="D57" s="94" t="s">
        <v>649</v>
      </c>
      <c r="E57" s="37" t="s">
        <v>633</v>
      </c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2:16" x14ac:dyDescent="0.2">
      <c r="B58" s="37"/>
      <c r="C58" s="37"/>
      <c r="D58" s="94" t="s">
        <v>650</v>
      </c>
      <c r="E58" s="37" t="s">
        <v>632</v>
      </c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2:16" x14ac:dyDescent="0.2">
      <c r="B59" s="37"/>
      <c r="C59" s="37"/>
      <c r="D59" s="94" t="s">
        <v>651</v>
      </c>
      <c r="E59" s="37" t="s">
        <v>630</v>
      </c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2:16" x14ac:dyDescent="0.2">
      <c r="B60" s="37"/>
      <c r="C60" s="37"/>
      <c r="D60" s="94" t="s">
        <v>652</v>
      </c>
      <c r="E60" s="37" t="s">
        <v>631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2:16" x14ac:dyDescent="0.2">
      <c r="B61" s="37"/>
      <c r="C61" s="37"/>
      <c r="D61" s="94" t="s">
        <v>653</v>
      </c>
      <c r="E61" s="37" t="s">
        <v>634</v>
      </c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2:16" x14ac:dyDescent="0.2">
      <c r="B62" s="37"/>
      <c r="C62" s="37"/>
      <c r="D62" s="94" t="s">
        <v>654</v>
      </c>
      <c r="E62" s="37" t="s">
        <v>673</v>
      </c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2:16" x14ac:dyDescent="0.2">
      <c r="B63" s="37"/>
      <c r="C63" s="37"/>
      <c r="D63" s="94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2:16" x14ac:dyDescent="0.2">
      <c r="B64" s="37"/>
      <c r="C64" s="37"/>
      <c r="D64" s="37" t="s">
        <v>635</v>
      </c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2:16" x14ac:dyDescent="0.2">
      <c r="B65" s="37"/>
      <c r="C65" s="37"/>
      <c r="D65" s="37" t="s">
        <v>636</v>
      </c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2:16" x14ac:dyDescent="0.2">
      <c r="B66" s="37"/>
      <c r="C66" s="37"/>
      <c r="D66" s="37" t="s">
        <v>655</v>
      </c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2:16" x14ac:dyDescent="0.2">
      <c r="B67" s="37"/>
      <c r="C67" s="37"/>
      <c r="D67" s="37" t="s">
        <v>656</v>
      </c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2:16" x14ac:dyDescent="0.2">
      <c r="B68" s="37"/>
      <c r="C68" s="37"/>
      <c r="D68" s="37" t="s">
        <v>657</v>
      </c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2:16" x14ac:dyDescent="0.2">
      <c r="B69" s="37"/>
      <c r="C69" s="37"/>
      <c r="D69" s="37" t="s">
        <v>658</v>
      </c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2:16" x14ac:dyDescent="0.2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2:16" x14ac:dyDescent="0.2">
      <c r="B71" s="37"/>
      <c r="C71" s="37"/>
      <c r="D71" s="37" t="s">
        <v>637</v>
      </c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2:16" x14ac:dyDescent="0.2">
      <c r="B72" s="37"/>
      <c r="C72" s="37"/>
      <c r="D72" s="37" t="s">
        <v>659</v>
      </c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2:16" x14ac:dyDescent="0.2">
      <c r="B73" s="37"/>
      <c r="C73" s="37"/>
      <c r="D73" s="37" t="s">
        <v>660</v>
      </c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2:16" x14ac:dyDescent="0.2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2:16" x14ac:dyDescent="0.2">
      <c r="B75" s="37"/>
      <c r="C75" s="37"/>
      <c r="D75" s="37" t="s">
        <v>661</v>
      </c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2:16" x14ac:dyDescent="0.2">
      <c r="B76" s="37"/>
      <c r="C76" s="37"/>
      <c r="D76" s="37" t="s">
        <v>644</v>
      </c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2:16" x14ac:dyDescent="0.2">
      <c r="B77" s="37"/>
      <c r="C77" s="37"/>
      <c r="D77" s="37" t="s">
        <v>675</v>
      </c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2:16" x14ac:dyDescent="0.2">
      <c r="B78" s="37"/>
      <c r="C78" s="37"/>
      <c r="D78" s="37" t="s">
        <v>676</v>
      </c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2:16" x14ac:dyDescent="0.2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2:16" x14ac:dyDescent="0.2">
      <c r="B80" s="37"/>
      <c r="C80" s="37"/>
      <c r="D80" s="37" t="s">
        <v>645</v>
      </c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</row>
    <row r="81" spans="1:17" x14ac:dyDescent="0.2">
      <c r="B81" s="37"/>
      <c r="C81" s="37"/>
      <c r="D81" s="37" t="s">
        <v>646</v>
      </c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</row>
    <row r="82" spans="1:17" x14ac:dyDescent="0.2">
      <c r="B82" s="37"/>
      <c r="C82" s="37"/>
      <c r="D82" s="37" t="s">
        <v>647</v>
      </c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</row>
    <row r="83" spans="1:17" x14ac:dyDescent="0.2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7" x14ac:dyDescent="0.2">
      <c r="B84" s="37"/>
      <c r="C84" s="37"/>
      <c r="D84" s="495" t="s">
        <v>677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</row>
    <row r="85" spans="1:17" x14ac:dyDescent="0.2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94" t="s">
        <v>678</v>
      </c>
    </row>
    <row r="86" spans="1:17" x14ac:dyDescent="0.2">
      <c r="A86" s="506"/>
      <c r="B86" s="506"/>
      <c r="C86" s="506"/>
      <c r="D86" s="506"/>
      <c r="E86" s="506"/>
      <c r="F86" s="506"/>
      <c r="G86" s="506"/>
      <c r="H86" s="506"/>
      <c r="I86" s="506"/>
      <c r="J86" s="506"/>
      <c r="K86" s="506"/>
      <c r="L86" s="506"/>
      <c r="M86" s="506"/>
      <c r="N86" s="506"/>
      <c r="O86" s="506"/>
      <c r="P86" s="506"/>
      <c r="Q86" s="506"/>
    </row>
    <row r="87" spans="1:17" x14ac:dyDescent="0.2">
      <c r="A87" s="506"/>
      <c r="B87" s="506"/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8" t="s">
        <v>682</v>
      </c>
      <c r="O87" s="507" t="s">
        <v>686</v>
      </c>
      <c r="P87" s="506"/>
      <c r="Q87" s="506"/>
    </row>
    <row r="88" spans="1:17" x14ac:dyDescent="0.2">
      <c r="A88" s="506"/>
      <c r="B88" s="506"/>
      <c r="C88" s="506"/>
      <c r="D88" s="506"/>
      <c r="E88" s="506"/>
      <c r="F88" s="506"/>
      <c r="G88" s="506"/>
      <c r="H88" s="506"/>
      <c r="I88" s="506"/>
      <c r="J88" s="506"/>
      <c r="K88" s="506"/>
      <c r="L88" s="506"/>
      <c r="M88" s="506"/>
      <c r="N88" s="508" t="s">
        <v>684</v>
      </c>
      <c r="O88" s="507" t="s">
        <v>687</v>
      </c>
      <c r="P88" s="506"/>
      <c r="Q88" s="506"/>
    </row>
    <row r="89" spans="1:17" x14ac:dyDescent="0.2">
      <c r="A89" s="506"/>
      <c r="B89" s="506"/>
      <c r="C89" s="506"/>
      <c r="D89" s="506"/>
      <c r="E89" s="506"/>
      <c r="F89" s="506"/>
      <c r="G89" s="506"/>
      <c r="H89" s="506"/>
      <c r="I89" s="506"/>
      <c r="J89" s="506"/>
      <c r="K89" s="506"/>
      <c r="L89" s="506"/>
      <c r="M89" s="506"/>
      <c r="N89" s="508" t="s">
        <v>683</v>
      </c>
      <c r="O89" s="507" t="s">
        <v>688</v>
      </c>
      <c r="P89" s="506"/>
      <c r="Q89" s="506"/>
    </row>
    <row r="90" spans="1:17" x14ac:dyDescent="0.2">
      <c r="A90" s="506"/>
      <c r="B90" s="506"/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8" t="s">
        <v>685</v>
      </c>
      <c r="O90" s="507" t="s">
        <v>689</v>
      </c>
      <c r="P90" s="506"/>
      <c r="Q90" s="506"/>
    </row>
    <row r="91" spans="1:17" x14ac:dyDescent="0.2">
      <c r="A91" s="506"/>
      <c r="B91" s="506"/>
      <c r="C91" s="529" t="s">
        <v>691</v>
      </c>
      <c r="D91" s="506"/>
      <c r="E91" s="506"/>
      <c r="F91" s="506"/>
      <c r="G91" s="506"/>
      <c r="H91" s="506"/>
      <c r="I91" s="506"/>
      <c r="J91" s="506"/>
      <c r="K91" s="506"/>
      <c r="L91" s="506"/>
      <c r="M91" s="506"/>
      <c r="N91" s="506"/>
      <c r="O91" s="506"/>
      <c r="P91" s="506"/>
      <c r="Q91" s="506"/>
    </row>
    <row r="92" spans="1:17" ht="15" customHeight="1" x14ac:dyDescent="0.2">
      <c r="A92" s="506"/>
      <c r="B92" s="506"/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</row>
    <row r="93" spans="1:17" ht="9" customHeight="1" x14ac:dyDescent="0.2">
      <c r="A93" s="506"/>
      <c r="B93" s="506"/>
      <c r="C93" s="506"/>
      <c r="D93" s="530"/>
      <c r="E93" s="530"/>
      <c r="F93" s="530"/>
      <c r="G93" s="530"/>
      <c r="H93" s="530"/>
      <c r="I93" s="530"/>
      <c r="J93" s="530"/>
      <c r="K93" s="530"/>
      <c r="L93" s="530"/>
      <c r="M93" s="530"/>
      <c r="N93" s="530"/>
      <c r="O93" s="530"/>
      <c r="P93" s="506"/>
      <c r="Q93" s="506"/>
    </row>
    <row r="94" spans="1:17" x14ac:dyDescent="0.2">
      <c r="A94" s="506"/>
      <c r="B94" s="506"/>
      <c r="C94" s="506"/>
      <c r="D94" s="530"/>
      <c r="E94" s="520" t="s">
        <v>694</v>
      </c>
      <c r="F94" s="531" t="s">
        <v>695</v>
      </c>
      <c r="G94" s="520"/>
      <c r="H94" s="520"/>
      <c r="I94" s="520"/>
      <c r="J94" s="520"/>
      <c r="K94" s="520"/>
      <c r="L94" s="520"/>
      <c r="M94" s="520"/>
      <c r="N94" s="520"/>
      <c r="O94" s="530"/>
      <c r="P94" s="506"/>
      <c r="Q94" s="506"/>
    </row>
    <row r="95" spans="1:17" x14ac:dyDescent="0.2">
      <c r="A95" s="506"/>
      <c r="B95" s="506"/>
      <c r="C95" s="506"/>
      <c r="D95" s="530"/>
      <c r="E95" s="520" t="s">
        <v>702</v>
      </c>
      <c r="F95" s="520"/>
      <c r="G95" s="520"/>
      <c r="H95" s="520"/>
      <c r="I95" s="520"/>
      <c r="J95" s="520"/>
      <c r="K95" s="520"/>
      <c r="L95" s="520"/>
      <c r="M95" s="520"/>
      <c r="N95" s="520"/>
      <c r="O95" s="530"/>
      <c r="P95" s="506"/>
      <c r="Q95" s="506"/>
    </row>
    <row r="96" spans="1:17" x14ac:dyDescent="0.2">
      <c r="A96" s="506"/>
      <c r="B96" s="506"/>
      <c r="C96" s="506"/>
      <c r="D96" s="530"/>
      <c r="E96" s="520" t="s">
        <v>696</v>
      </c>
      <c r="F96" s="520"/>
      <c r="G96" s="520"/>
      <c r="H96" s="520"/>
      <c r="I96" s="520"/>
      <c r="J96" s="520"/>
      <c r="K96" s="520"/>
      <c r="L96" s="520"/>
      <c r="M96" s="520"/>
      <c r="N96" s="520"/>
      <c r="O96" s="530"/>
      <c r="P96" s="506"/>
      <c r="Q96" s="506"/>
    </row>
    <row r="97" spans="1:17" x14ac:dyDescent="0.2">
      <c r="A97" s="506"/>
      <c r="B97" s="506"/>
      <c r="C97" s="506"/>
      <c r="D97" s="530"/>
      <c r="E97" s="520" t="s">
        <v>697</v>
      </c>
      <c r="F97" s="520"/>
      <c r="G97" s="520"/>
      <c r="H97" s="520"/>
      <c r="I97" s="520"/>
      <c r="J97" s="520"/>
      <c r="K97" s="520"/>
      <c r="L97" s="520"/>
      <c r="M97" s="520"/>
      <c r="N97" s="520"/>
      <c r="O97" s="530"/>
      <c r="P97" s="506"/>
      <c r="Q97" s="506"/>
    </row>
    <row r="98" spans="1:17" ht="9" customHeight="1" x14ac:dyDescent="0.2">
      <c r="A98" s="506"/>
      <c r="B98" s="506"/>
      <c r="C98" s="506"/>
      <c r="D98" s="530"/>
      <c r="E98" s="530"/>
      <c r="F98" s="530"/>
      <c r="G98" s="530"/>
      <c r="H98" s="530"/>
      <c r="I98" s="530"/>
      <c r="J98" s="530"/>
      <c r="K98" s="530"/>
      <c r="L98" s="530"/>
      <c r="M98" s="530"/>
      <c r="N98" s="530"/>
      <c r="O98" s="530"/>
      <c r="P98" s="506"/>
      <c r="Q98" s="506"/>
    </row>
    <row r="99" spans="1:17" x14ac:dyDescent="0.2">
      <c r="A99" s="506"/>
      <c r="B99" s="506"/>
      <c r="C99" s="506"/>
      <c r="D99" s="506"/>
      <c r="E99" s="506"/>
      <c r="F99" s="506"/>
      <c r="G99" s="506"/>
      <c r="H99" s="506"/>
      <c r="I99" s="506"/>
      <c r="J99" s="506"/>
      <c r="K99" s="506"/>
      <c r="L99" s="506"/>
      <c r="M99" s="506"/>
      <c r="N99" s="506"/>
      <c r="O99" s="506"/>
      <c r="P99" s="506"/>
      <c r="Q99" s="506"/>
    </row>
    <row r="100" spans="1:17" x14ac:dyDescent="0.2">
      <c r="A100" s="506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506"/>
    </row>
  </sheetData>
  <hyperlinks>
    <hyperlink ref="O87" r:id="rId1" xr:uid="{00000000-0004-0000-0000-000000000000}"/>
    <hyperlink ref="O88" r:id="rId2" xr:uid="{00000000-0004-0000-0000-000001000000}"/>
    <hyperlink ref="O89" r:id="rId3" xr:uid="{00000000-0004-0000-0000-000002000000}"/>
    <hyperlink ref="O90" r:id="rId4" xr:uid="{00000000-0004-0000-0000-000003000000}"/>
    <hyperlink ref="F94" r:id="rId5" xr:uid="{00000000-0004-0000-0000-000004000000}"/>
  </hyperlinks>
  <pageMargins left="0.7" right="0.7" top="0.75" bottom="0.75" header="0.3" footer="0.3"/>
  <pageSetup orientation="portrait"/>
  <drawing r:id="rId6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CL50"/>
  <sheetViews>
    <sheetView workbookViewId="0">
      <selection activeCell="F35" sqref="F35"/>
    </sheetView>
  </sheetViews>
  <sheetFormatPr baseColWidth="10" defaultColWidth="8.83203125" defaultRowHeight="15" x14ac:dyDescent="0.2"/>
  <cols>
    <col min="1" max="1" width="5.6640625" customWidth="1"/>
    <col min="2" max="2" width="4.5" customWidth="1"/>
    <col min="10" max="10" width="10.5" customWidth="1"/>
    <col min="11" max="11" width="2.6640625" style="27" customWidth="1"/>
    <col min="12" max="14" width="8.83203125" style="27"/>
    <col min="15" max="15" width="9.83203125" style="27" customWidth="1"/>
    <col min="16" max="20" width="8.83203125" style="27"/>
    <col min="21" max="21" width="25.6640625" style="27" customWidth="1"/>
    <col min="22" max="22" width="24.5" style="27" customWidth="1"/>
    <col min="23" max="90" width="8.83203125" style="27"/>
  </cols>
  <sheetData>
    <row r="1" spans="1:90" ht="20" x14ac:dyDescent="0.25">
      <c r="A1" s="521" t="s">
        <v>703</v>
      </c>
      <c r="B1" s="59" t="s">
        <v>310</v>
      </c>
      <c r="C1" s="60"/>
      <c r="D1" s="60"/>
      <c r="E1" s="60"/>
      <c r="F1" s="60"/>
      <c r="G1" s="28"/>
      <c r="H1" s="28"/>
      <c r="I1" s="28"/>
      <c r="J1" s="28"/>
      <c r="K1" s="28"/>
      <c r="L1" s="28"/>
      <c r="M1" s="504"/>
      <c r="N1" s="504"/>
      <c r="O1" s="504"/>
      <c r="P1" s="504"/>
      <c r="Q1" s="504"/>
      <c r="R1" s="504"/>
      <c r="S1" s="504"/>
      <c r="T1" s="504"/>
      <c r="U1" s="504"/>
      <c r="V1" s="504"/>
    </row>
    <row r="2" spans="1:90" x14ac:dyDescent="0.2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</row>
    <row r="3" spans="1:90" s="309" customFormat="1" ht="16" x14ac:dyDescent="0.2">
      <c r="A3" s="311" t="s">
        <v>271</v>
      </c>
      <c r="B3" s="312"/>
      <c r="C3" s="312"/>
      <c r="D3" s="312"/>
      <c r="E3" s="312"/>
      <c r="F3" s="312"/>
      <c r="G3" s="312"/>
      <c r="H3" s="312"/>
      <c r="I3" s="312"/>
      <c r="J3" s="312"/>
      <c r="K3" s="522"/>
      <c r="L3" s="311" t="s">
        <v>272</v>
      </c>
      <c r="M3" s="312"/>
      <c r="N3" s="312"/>
      <c r="O3" s="312"/>
      <c r="P3" s="312"/>
      <c r="Q3" s="312"/>
      <c r="R3" s="312"/>
      <c r="S3" s="312"/>
      <c r="T3" s="312"/>
      <c r="U3" s="312"/>
      <c r="V3" s="522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</row>
    <row r="4" spans="1:90" s="54" customFormat="1" x14ac:dyDescent="0.2">
      <c r="A4" s="53" t="s">
        <v>10</v>
      </c>
      <c r="K4" s="504"/>
      <c r="L4" s="56" t="s">
        <v>312</v>
      </c>
      <c r="M4" s="57"/>
      <c r="N4" s="57"/>
      <c r="O4" s="57"/>
      <c r="P4" s="57"/>
      <c r="Q4" s="57"/>
      <c r="R4" s="57"/>
      <c r="S4" s="57"/>
      <c r="T4" s="57"/>
      <c r="U4" s="57"/>
      <c r="V4" s="504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</row>
    <row r="5" spans="1:90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504"/>
      <c r="L5" s="363"/>
      <c r="M5" s="55"/>
      <c r="N5" s="55"/>
      <c r="O5" s="55"/>
      <c r="P5" s="55"/>
      <c r="Q5" s="55"/>
      <c r="R5" s="55"/>
      <c r="S5" s="55"/>
      <c r="T5" s="55"/>
      <c r="U5" s="55"/>
      <c r="V5" s="504"/>
    </row>
    <row r="6" spans="1:90" x14ac:dyDescent="0.2">
      <c r="A6" s="35"/>
      <c r="B6" s="35"/>
      <c r="C6" s="35"/>
      <c r="D6" s="35"/>
      <c r="E6" s="35"/>
      <c r="F6" s="35"/>
      <c r="G6" s="35"/>
      <c r="H6" s="35"/>
      <c r="I6" s="35"/>
      <c r="J6" s="35"/>
      <c r="K6" s="504"/>
      <c r="L6" s="55"/>
      <c r="M6" s="55"/>
      <c r="N6" s="55"/>
      <c r="O6" s="55"/>
      <c r="P6" s="55"/>
      <c r="Q6" s="55"/>
      <c r="R6" s="55"/>
      <c r="S6" s="55"/>
      <c r="T6" s="55"/>
      <c r="U6" s="55"/>
      <c r="V6" s="504"/>
    </row>
    <row r="7" spans="1:90" s="54" customFormat="1" x14ac:dyDescent="0.2">
      <c r="A7" s="53" t="s">
        <v>560</v>
      </c>
      <c r="K7" s="504"/>
      <c r="L7" s="56" t="s">
        <v>283</v>
      </c>
      <c r="M7" s="57"/>
      <c r="N7" s="57"/>
      <c r="O7" s="57"/>
      <c r="P7" s="57"/>
      <c r="Q7" s="57"/>
      <c r="R7" s="57"/>
      <c r="S7" s="57"/>
      <c r="T7" s="57"/>
      <c r="U7" s="57"/>
      <c r="V7" s="504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</row>
    <row r="8" spans="1:90" x14ac:dyDescent="0.2">
      <c r="A8" s="35"/>
      <c r="B8" s="35"/>
      <c r="C8" s="35"/>
      <c r="D8" s="35"/>
      <c r="E8" s="35"/>
      <c r="F8" s="35"/>
      <c r="G8" s="35"/>
      <c r="H8" s="35"/>
      <c r="I8" s="35"/>
      <c r="J8" s="35"/>
      <c r="K8" s="504"/>
      <c r="L8" s="55"/>
      <c r="M8" s="55"/>
      <c r="N8" s="55"/>
      <c r="O8" s="55"/>
      <c r="P8" s="55"/>
      <c r="Q8" s="55"/>
      <c r="R8" s="55"/>
      <c r="S8" s="55"/>
      <c r="T8" s="55"/>
      <c r="U8" s="55"/>
      <c r="V8" s="504"/>
    </row>
    <row r="9" spans="1:90" x14ac:dyDescent="0.2">
      <c r="A9" s="35"/>
      <c r="B9" s="35"/>
      <c r="C9" s="35"/>
      <c r="D9" s="35"/>
      <c r="E9" s="35"/>
      <c r="F9" s="35"/>
      <c r="G9" s="35"/>
      <c r="H9" s="35"/>
      <c r="I9" s="35"/>
      <c r="J9" s="35"/>
      <c r="K9" s="504"/>
      <c r="L9" s="55"/>
      <c r="M9" s="55"/>
      <c r="N9" s="55"/>
      <c r="O9" s="55"/>
      <c r="P9" s="55"/>
      <c r="Q9" s="55"/>
      <c r="R9" s="55"/>
      <c r="S9" s="55"/>
      <c r="T9" s="55"/>
      <c r="U9" s="55"/>
      <c r="V9" s="504"/>
    </row>
    <row r="10" spans="1:90" s="53" customFormat="1" x14ac:dyDescent="0.2">
      <c r="A10" s="53" t="s">
        <v>561</v>
      </c>
      <c r="K10" s="505"/>
      <c r="L10" s="56" t="s">
        <v>284</v>
      </c>
      <c r="M10" s="57"/>
      <c r="N10" s="57"/>
      <c r="O10" s="57"/>
      <c r="P10" s="57"/>
      <c r="Q10" s="57"/>
      <c r="R10" s="57"/>
      <c r="S10" s="57"/>
      <c r="T10" s="57"/>
      <c r="U10" s="57"/>
      <c r="V10" s="505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</row>
    <row r="11" spans="1:90" x14ac:dyDescent="0.2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504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04"/>
    </row>
    <row r="12" spans="1:90" x14ac:dyDescent="0.2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504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04"/>
    </row>
    <row r="13" spans="1:90" s="54" customFormat="1" x14ac:dyDescent="0.2">
      <c r="A13" s="53" t="s">
        <v>273</v>
      </c>
      <c r="K13" s="504"/>
      <c r="L13" s="56" t="s">
        <v>285</v>
      </c>
      <c r="M13" s="57"/>
      <c r="N13" s="57"/>
      <c r="O13" s="57"/>
      <c r="P13" s="57"/>
      <c r="Q13" s="57"/>
      <c r="R13" s="57"/>
      <c r="S13" s="57"/>
      <c r="T13" s="57"/>
      <c r="U13" s="57"/>
      <c r="V13" s="504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</row>
    <row r="14" spans="1:90" x14ac:dyDescent="0.2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504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04"/>
    </row>
    <row r="15" spans="1:90" x14ac:dyDescent="0.2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504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04"/>
    </row>
    <row r="16" spans="1:90" s="54" customFormat="1" x14ac:dyDescent="0.2">
      <c r="A16" s="53" t="s">
        <v>274</v>
      </c>
      <c r="K16" s="504"/>
      <c r="L16" s="56" t="s">
        <v>313</v>
      </c>
      <c r="M16" s="57"/>
      <c r="N16" s="57"/>
      <c r="O16" s="57"/>
      <c r="P16" s="57"/>
      <c r="Q16" s="57"/>
      <c r="R16" s="57"/>
      <c r="S16" s="57"/>
      <c r="T16" s="57"/>
      <c r="U16" s="57"/>
      <c r="V16" s="504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</row>
    <row r="17" spans="1:90" x14ac:dyDescent="0.2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504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04"/>
    </row>
    <row r="18" spans="1:90" x14ac:dyDescent="0.2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504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04"/>
    </row>
    <row r="19" spans="1:90" x14ac:dyDescent="0.2">
      <c r="A19" s="53" t="s">
        <v>281</v>
      </c>
      <c r="B19" s="54"/>
      <c r="C19" s="54"/>
      <c r="D19" s="54"/>
      <c r="E19" s="54"/>
      <c r="F19" s="54"/>
      <c r="G19" s="54"/>
      <c r="H19" s="54"/>
      <c r="I19" s="54"/>
      <c r="J19" s="54"/>
      <c r="K19" s="504"/>
      <c r="L19" s="56" t="s">
        <v>314</v>
      </c>
      <c r="M19" s="57"/>
      <c r="N19" s="57"/>
      <c r="O19" s="57"/>
      <c r="P19" s="57"/>
      <c r="Q19" s="57"/>
      <c r="R19" s="57"/>
      <c r="S19" s="57"/>
      <c r="T19" s="57"/>
      <c r="U19" s="57"/>
      <c r="V19" s="504"/>
    </row>
    <row r="20" spans="1:90" s="54" customFormat="1" x14ac:dyDescent="0.2">
      <c r="A20" s="52"/>
      <c r="B20" s="35"/>
      <c r="C20" s="35"/>
      <c r="D20" s="35"/>
      <c r="E20" s="35"/>
      <c r="F20" s="35"/>
      <c r="G20" s="35"/>
      <c r="H20" s="35"/>
      <c r="I20" s="35"/>
      <c r="J20" s="35"/>
      <c r="K20" s="504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04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</row>
    <row r="21" spans="1:90" x14ac:dyDescent="0.2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504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04"/>
    </row>
    <row r="22" spans="1:90" x14ac:dyDescent="0.2">
      <c r="A22" s="53" t="s">
        <v>311</v>
      </c>
      <c r="B22" s="54"/>
      <c r="C22" s="54"/>
      <c r="D22" s="54"/>
      <c r="E22" s="54"/>
      <c r="F22" s="54"/>
      <c r="G22" s="54"/>
      <c r="H22" s="54"/>
      <c r="I22" s="54"/>
      <c r="J22" s="54"/>
      <c r="K22" s="504"/>
      <c r="L22" s="56" t="s">
        <v>286</v>
      </c>
      <c r="M22" s="57"/>
      <c r="N22" s="57"/>
      <c r="O22" s="57"/>
      <c r="P22" s="57"/>
      <c r="Q22" s="57"/>
      <c r="R22" s="57"/>
      <c r="S22" s="57"/>
      <c r="T22" s="57"/>
      <c r="U22" s="57"/>
      <c r="V22" s="504"/>
    </row>
    <row r="23" spans="1:90" s="54" customFormat="1" x14ac:dyDescent="0.2">
      <c r="A23" s="52"/>
      <c r="B23" s="35"/>
      <c r="C23" s="35"/>
      <c r="D23" s="35"/>
      <c r="E23" s="35"/>
      <c r="F23" s="35"/>
      <c r="G23" s="35"/>
      <c r="H23" s="35"/>
      <c r="I23" s="35"/>
      <c r="J23" s="35"/>
      <c r="K23" s="504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04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</row>
    <row r="24" spans="1:90" x14ac:dyDescent="0.2">
      <c r="A24" s="50"/>
      <c r="B24" s="35"/>
      <c r="C24" s="35"/>
      <c r="D24" s="35"/>
      <c r="E24" s="35"/>
      <c r="F24" s="35"/>
      <c r="G24" s="35"/>
      <c r="H24" s="35"/>
      <c r="I24" s="35"/>
      <c r="J24" s="35"/>
      <c r="K24" s="504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04"/>
    </row>
    <row r="25" spans="1:90" x14ac:dyDescent="0.2">
      <c r="A25" s="53" t="s">
        <v>282</v>
      </c>
      <c r="B25" s="54"/>
      <c r="C25" s="54"/>
      <c r="D25" s="54"/>
      <c r="E25" s="54"/>
      <c r="F25" s="54"/>
      <c r="G25" s="54"/>
      <c r="H25" s="54"/>
      <c r="I25" s="54"/>
      <c r="J25" s="54"/>
      <c r="K25" s="504"/>
      <c r="L25" s="56" t="s">
        <v>500</v>
      </c>
      <c r="M25" s="57"/>
      <c r="N25" s="57"/>
      <c r="O25" s="57"/>
      <c r="P25" s="57"/>
      <c r="Q25" s="57"/>
      <c r="R25" s="57"/>
      <c r="S25" s="57"/>
      <c r="T25" s="57"/>
      <c r="U25" s="57"/>
      <c r="V25" s="504"/>
    </row>
    <row r="26" spans="1:90" s="54" customFormat="1" x14ac:dyDescent="0.2">
      <c r="A26" s="52"/>
      <c r="B26" s="35"/>
      <c r="C26" s="35"/>
      <c r="D26" s="35"/>
      <c r="E26" s="35"/>
      <c r="F26" s="35"/>
      <c r="G26" s="35"/>
      <c r="H26" s="35"/>
      <c r="I26" s="35"/>
      <c r="J26" s="35"/>
      <c r="K26" s="504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04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</row>
    <row r="27" spans="1:90" x14ac:dyDescent="0.2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504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04"/>
    </row>
    <row r="28" spans="1:90" x14ac:dyDescent="0.2">
      <c r="A28" s="53" t="s">
        <v>555</v>
      </c>
      <c r="B28" s="54"/>
      <c r="C28" s="54"/>
      <c r="D28" s="54"/>
      <c r="E28" s="54"/>
      <c r="F28" s="54"/>
      <c r="G28" s="54"/>
      <c r="H28" s="54"/>
      <c r="I28" s="54"/>
      <c r="J28" s="54"/>
      <c r="K28" s="504"/>
      <c r="L28" s="56" t="s">
        <v>556</v>
      </c>
      <c r="M28" s="57"/>
      <c r="N28" s="57"/>
      <c r="O28" s="57"/>
      <c r="P28" s="57"/>
      <c r="Q28" s="57"/>
      <c r="R28" s="57"/>
      <c r="S28" s="57"/>
      <c r="T28" s="57"/>
      <c r="U28" s="57"/>
      <c r="V28" s="504"/>
    </row>
    <row r="29" spans="1:90" x14ac:dyDescent="0.2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504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04"/>
    </row>
    <row r="30" spans="1:90" x14ac:dyDescent="0.2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504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04"/>
    </row>
    <row r="31" spans="1:90" s="309" customFormat="1" ht="16" x14ac:dyDescent="0.2">
      <c r="A31" s="50" t="s">
        <v>290</v>
      </c>
      <c r="B31" s="35"/>
      <c r="C31" s="35"/>
      <c r="D31" s="35"/>
      <c r="E31" s="35"/>
      <c r="F31" s="35"/>
      <c r="G31" s="35"/>
      <c r="H31" s="35"/>
      <c r="I31" s="35"/>
      <c r="J31" s="35"/>
      <c r="K31" s="522"/>
      <c r="L31" s="440" t="s">
        <v>679</v>
      </c>
      <c r="M31" s="55"/>
      <c r="N31" s="55"/>
      <c r="O31" s="55"/>
      <c r="P31" s="55"/>
      <c r="Q31" s="55"/>
      <c r="R31" s="55"/>
      <c r="S31" s="55"/>
      <c r="T31" s="55"/>
      <c r="U31" s="55"/>
      <c r="V31" s="522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310"/>
      <c r="BF31" s="310"/>
      <c r="BG31" s="310"/>
      <c r="BH31" s="310"/>
      <c r="BI31" s="310"/>
      <c r="BJ31" s="310"/>
      <c r="BK31" s="310"/>
      <c r="BL31" s="310"/>
      <c r="BM31" s="31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0"/>
      <c r="BY31" s="310"/>
      <c r="BZ31" s="310"/>
      <c r="CA31" s="310"/>
      <c r="CB31" s="310"/>
      <c r="CC31" s="310"/>
      <c r="CD31" s="310"/>
      <c r="CE31" s="310"/>
      <c r="CF31" s="310"/>
      <c r="CG31" s="310"/>
      <c r="CH31" s="310"/>
      <c r="CI31" s="310"/>
      <c r="CJ31" s="310"/>
      <c r="CK31" s="310"/>
      <c r="CL31" s="310"/>
    </row>
    <row r="32" spans="1:90" s="57" customFormat="1" ht="67.5" customHeight="1" x14ac:dyDescent="0.2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</row>
    <row r="33" spans="1:90" s="55" customFormat="1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504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</row>
    <row r="34" spans="1:90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V34" s="504"/>
    </row>
    <row r="35" spans="1:90" s="57" customFormat="1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</row>
    <row r="36" spans="1:90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</row>
    <row r="37" spans="1:90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</row>
    <row r="38" spans="1:90" s="57" customFormat="1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</row>
    <row r="39" spans="1:90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</row>
    <row r="40" spans="1:90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</row>
    <row r="41" spans="1:90" s="57" customForma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</row>
    <row r="42" spans="1:90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</row>
    <row r="43" spans="1:90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</row>
    <row r="44" spans="1:90" s="57" customForma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</row>
    <row r="45" spans="1:90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</row>
    <row r="46" spans="1:90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</row>
    <row r="47" spans="1:90" s="57" customFormat="1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</row>
    <row r="48" spans="1:90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</row>
    <row r="49" spans="1:90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</row>
    <row r="50" spans="1:90" s="57" customFormat="1" x14ac:dyDescent="0.2">
      <c r="A50"/>
      <c r="B50"/>
      <c r="C50"/>
      <c r="D50"/>
      <c r="E50"/>
      <c r="F50"/>
      <c r="G50"/>
      <c r="H50"/>
      <c r="I50"/>
      <c r="J50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AH250"/>
  <sheetViews>
    <sheetView workbookViewId="0">
      <selection activeCell="I9" sqref="I9"/>
    </sheetView>
  </sheetViews>
  <sheetFormatPr baseColWidth="10" defaultColWidth="11.5" defaultRowHeight="15" x14ac:dyDescent="0.2"/>
  <cols>
    <col min="1" max="1" width="11" style="34" customWidth="1"/>
    <col min="2" max="2" width="4" customWidth="1"/>
    <col min="3" max="3" width="2.6640625" customWidth="1"/>
    <col min="4" max="4" width="10.33203125" style="33" customWidth="1"/>
    <col min="5" max="5" width="13.33203125" style="33" customWidth="1"/>
    <col min="6" max="6" width="10.5" style="33" customWidth="1"/>
    <col min="7" max="7" width="13.6640625" style="33" customWidth="1"/>
    <col min="8" max="8" width="5.5" style="33" customWidth="1"/>
    <col min="9" max="9" width="15" style="33" customWidth="1"/>
    <col min="10" max="10" width="5.5" style="33" customWidth="1"/>
    <col min="11" max="11" width="15.83203125" style="33" customWidth="1"/>
    <col min="12" max="12" width="2.5" style="33" customWidth="1"/>
    <col min="13" max="13" width="3.6640625" style="33" customWidth="1"/>
    <col min="14" max="14" width="5.6640625" customWidth="1"/>
    <col min="15" max="15" width="2.6640625" style="31" customWidth="1"/>
    <col min="16" max="16" width="5.33203125" style="31" customWidth="1"/>
    <col min="17" max="18" width="11.5" style="31"/>
    <col min="19" max="19" width="18.83203125" style="31" customWidth="1"/>
    <col min="20" max="20" width="43.83203125" style="31" customWidth="1"/>
  </cols>
  <sheetData>
    <row r="1" spans="1:20" s="41" customFormat="1" ht="5.25" customHeight="1" x14ac:dyDescent="0.2">
      <c r="A1" s="526"/>
    </row>
    <row r="2" spans="1:20" s="145" customFormat="1" ht="19" x14ac:dyDescent="0.25">
      <c r="A2" s="523" t="s">
        <v>704</v>
      </c>
      <c r="B2" s="144" t="s">
        <v>317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 t="s">
        <v>316</v>
      </c>
      <c r="Q2" s="144"/>
      <c r="R2" s="144"/>
      <c r="S2" s="144"/>
      <c r="T2" s="144"/>
    </row>
    <row r="3" spans="1:20" s="527" customFormat="1" ht="6.75" customHeight="1" x14ac:dyDescent="0.25"/>
    <row r="4" spans="1:20" s="147" customFormat="1" x14ac:dyDescent="0.2">
      <c r="A4" s="146"/>
    </row>
    <row r="5" spans="1:20" x14ac:dyDescent="0.2">
      <c r="A5" s="80" t="s">
        <v>31</v>
      </c>
      <c r="B5" s="37"/>
      <c r="C5" s="37"/>
      <c r="D5" s="81" t="s">
        <v>11</v>
      </c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x14ac:dyDescent="0.2">
      <c r="A6" s="36">
        <v>1</v>
      </c>
      <c r="B6" s="37"/>
      <c r="C6" s="37"/>
      <c r="D6" s="37" t="s">
        <v>517</v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20" x14ac:dyDescent="0.2">
      <c r="A7" s="36">
        <v>2</v>
      </c>
      <c r="B7" s="37"/>
      <c r="C7" s="37"/>
      <c r="D7" s="37" t="s">
        <v>518</v>
      </c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</row>
    <row r="8" spans="1:20" x14ac:dyDescent="0.2">
      <c r="A8" s="36">
        <v>3</v>
      </c>
      <c r="B8" s="37"/>
      <c r="C8" s="37"/>
      <c r="D8" s="37" t="s">
        <v>519</v>
      </c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pans="1:20" x14ac:dyDescent="0.2">
      <c r="A9" s="36">
        <v>4</v>
      </c>
      <c r="B9" s="37"/>
      <c r="C9" s="37"/>
      <c r="D9" s="37" t="s">
        <v>548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x14ac:dyDescent="0.2">
      <c r="A10" s="36">
        <v>5</v>
      </c>
      <c r="B10" s="37"/>
      <c r="C10" s="37"/>
      <c r="D10" s="154" t="s">
        <v>520</v>
      </c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20" x14ac:dyDescent="0.2">
      <c r="A11" s="36">
        <v>6</v>
      </c>
      <c r="B11" s="37"/>
      <c r="C11" s="37"/>
      <c r="D11" s="37" t="s">
        <v>521</v>
      </c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 x14ac:dyDescent="0.2">
      <c r="A12" s="36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0" x14ac:dyDescent="0.2">
      <c r="A13" s="48"/>
      <c r="C13" s="33"/>
      <c r="D13" s="33" t="s">
        <v>562</v>
      </c>
      <c r="P13" s="31" t="s">
        <v>531</v>
      </c>
    </row>
    <row r="14" spans="1:20" ht="7.5" customHeight="1" x14ac:dyDescent="0.2">
      <c r="C14" s="33"/>
    </row>
    <row r="15" spans="1:20" s="365" customFormat="1" x14ac:dyDescent="0.2">
      <c r="A15" s="371" t="s">
        <v>44</v>
      </c>
      <c r="B15" s="368"/>
      <c r="C15" s="368"/>
      <c r="D15" s="368" t="s">
        <v>291</v>
      </c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435" t="s">
        <v>309</v>
      </c>
      <c r="Q15" s="368"/>
      <c r="R15" s="368"/>
      <c r="S15" s="368"/>
      <c r="T15" s="368"/>
    </row>
    <row r="16" spans="1:20" x14ac:dyDescent="0.2">
      <c r="C16" s="33"/>
      <c r="K16" s="32"/>
    </row>
    <row r="17" spans="1:33" x14ac:dyDescent="0.2">
      <c r="A17" s="49" t="s">
        <v>306</v>
      </c>
      <c r="C17" s="33"/>
      <c r="E17" s="67"/>
      <c r="F17" s="67"/>
      <c r="G17" s="67" t="s">
        <v>59</v>
      </c>
      <c r="H17" s="68"/>
      <c r="I17" s="67" t="s">
        <v>61</v>
      </c>
      <c r="J17" s="69"/>
      <c r="K17" s="67" t="s">
        <v>60</v>
      </c>
      <c r="L17" s="67"/>
      <c r="M17" s="67"/>
      <c r="P17" s="61" t="s">
        <v>308</v>
      </c>
      <c r="AC17" s="7"/>
      <c r="AD17" s="5"/>
      <c r="AE17" s="5"/>
      <c r="AF17" s="5"/>
      <c r="AG17" s="16"/>
    </row>
    <row r="18" spans="1:33" x14ac:dyDescent="0.2">
      <c r="A18" s="34">
        <v>1</v>
      </c>
      <c r="C18" s="33"/>
      <c r="E18" s="84" t="s">
        <v>62</v>
      </c>
      <c r="F18" s="84" t="s">
        <v>13</v>
      </c>
      <c r="G18" s="84" t="s">
        <v>292</v>
      </c>
      <c r="H18" s="32" t="s">
        <v>21</v>
      </c>
      <c r="I18" s="84" t="s">
        <v>12</v>
      </c>
      <c r="J18" s="32"/>
      <c r="K18" s="71"/>
      <c r="L18" s="72"/>
      <c r="M18" s="72"/>
      <c r="P18" s="62" t="s">
        <v>522</v>
      </c>
      <c r="AC18" s="2"/>
    </row>
    <row r="19" spans="1:33" x14ac:dyDescent="0.2">
      <c r="C19" s="33"/>
      <c r="F19" s="32"/>
      <c r="G19" s="32"/>
      <c r="H19" s="32"/>
      <c r="I19" s="32" t="s">
        <v>22</v>
      </c>
      <c r="J19" s="32"/>
      <c r="K19" s="32"/>
      <c r="AC19" s="4"/>
      <c r="AD19" s="6"/>
      <c r="AE19" s="6"/>
    </row>
    <row r="20" spans="1:33" x14ac:dyDescent="0.2">
      <c r="A20" s="34">
        <v>2</v>
      </c>
      <c r="C20" s="33"/>
      <c r="F20" s="32"/>
      <c r="G20" s="84" t="s">
        <v>55</v>
      </c>
      <c r="H20" s="32" t="s">
        <v>21</v>
      </c>
      <c r="I20" s="84" t="s">
        <v>16</v>
      </c>
      <c r="J20" s="32"/>
      <c r="K20" s="32"/>
      <c r="P20" s="62" t="s">
        <v>275</v>
      </c>
      <c r="AC20" s="3"/>
      <c r="AD20" s="6"/>
      <c r="AE20" s="6"/>
    </row>
    <row r="21" spans="1:33" x14ac:dyDescent="0.2">
      <c r="C21" s="33"/>
      <c r="F21" s="32"/>
      <c r="G21" s="32"/>
      <c r="H21" s="32"/>
      <c r="I21" s="32" t="s">
        <v>22</v>
      </c>
      <c r="J21" s="32"/>
      <c r="K21" s="32"/>
      <c r="AC21" s="6"/>
      <c r="AD21" s="6"/>
      <c r="AE21" s="6"/>
    </row>
    <row r="22" spans="1:33" x14ac:dyDescent="0.2">
      <c r="A22" s="34">
        <v>3</v>
      </c>
      <c r="C22" s="33"/>
      <c r="F22" s="84" t="s">
        <v>6</v>
      </c>
      <c r="G22" s="84" t="s">
        <v>20</v>
      </c>
      <c r="H22" s="32" t="s">
        <v>21</v>
      </c>
      <c r="I22" s="84" t="s">
        <v>12</v>
      </c>
      <c r="J22" s="32"/>
      <c r="K22" s="32"/>
      <c r="P22" s="62" t="s">
        <v>523</v>
      </c>
      <c r="AC22" s="6"/>
      <c r="AD22" s="6"/>
    </row>
    <row r="23" spans="1:33" x14ac:dyDescent="0.2">
      <c r="C23" s="33"/>
      <c r="F23" s="32"/>
      <c r="G23" s="32"/>
      <c r="H23" s="32"/>
      <c r="I23" s="32" t="s">
        <v>22</v>
      </c>
      <c r="J23" s="32"/>
      <c r="K23" s="32"/>
      <c r="AC23" s="6"/>
      <c r="AD23" s="6"/>
      <c r="AE23" s="6"/>
    </row>
    <row r="24" spans="1:33" x14ac:dyDescent="0.2">
      <c r="A24" s="34">
        <v>4</v>
      </c>
      <c r="C24" s="33"/>
      <c r="E24" s="85" t="s">
        <v>21</v>
      </c>
      <c r="F24" s="32" t="s">
        <v>319</v>
      </c>
      <c r="G24" s="84" t="s">
        <v>293</v>
      </c>
      <c r="H24" s="32" t="s">
        <v>21</v>
      </c>
      <c r="I24" s="84" t="s">
        <v>14</v>
      </c>
      <c r="J24" s="32" t="s">
        <v>21</v>
      </c>
      <c r="K24" s="84" t="s">
        <v>56</v>
      </c>
      <c r="L24" s="70"/>
      <c r="M24" s="70"/>
      <c r="P24" s="62" t="s">
        <v>524</v>
      </c>
      <c r="AC24" s="6"/>
      <c r="AD24" s="6"/>
    </row>
    <row r="25" spans="1:33" x14ac:dyDescent="0.2">
      <c r="C25" s="33"/>
      <c r="E25" s="85" t="s">
        <v>24</v>
      </c>
      <c r="F25" s="32"/>
      <c r="G25" s="32"/>
      <c r="H25" s="32"/>
      <c r="I25" s="32" t="s">
        <v>22</v>
      </c>
      <c r="J25" s="32"/>
      <c r="K25" s="32"/>
      <c r="AC25" s="6"/>
      <c r="AD25" s="6"/>
    </row>
    <row r="26" spans="1:33" x14ac:dyDescent="0.2">
      <c r="A26" s="34">
        <v>5</v>
      </c>
      <c r="C26" s="33"/>
      <c r="E26" s="85" t="s">
        <v>24</v>
      </c>
      <c r="F26" s="32"/>
      <c r="G26" s="84" t="s">
        <v>294</v>
      </c>
      <c r="H26" s="32" t="s">
        <v>21</v>
      </c>
      <c r="I26" s="84" t="s">
        <v>15</v>
      </c>
      <c r="J26" s="32" t="s">
        <v>21</v>
      </c>
      <c r="K26" s="84" t="s">
        <v>294</v>
      </c>
      <c r="L26" s="32"/>
      <c r="M26" s="32"/>
      <c r="P26" s="62" t="s">
        <v>297</v>
      </c>
      <c r="AC26" s="6"/>
      <c r="AD26" s="6"/>
    </row>
    <row r="27" spans="1:33" x14ac:dyDescent="0.2">
      <c r="C27" s="33"/>
      <c r="E27" s="85" t="s">
        <v>24</v>
      </c>
      <c r="F27" s="32"/>
      <c r="G27" s="32"/>
      <c r="H27" s="32"/>
      <c r="I27" s="32" t="s">
        <v>22</v>
      </c>
      <c r="J27" s="32"/>
      <c r="K27" s="32"/>
      <c r="L27" s="70"/>
      <c r="M27" s="70"/>
      <c r="AC27" s="6"/>
      <c r="AD27" s="6"/>
    </row>
    <row r="28" spans="1:33" x14ac:dyDescent="0.2">
      <c r="A28" s="34">
        <v>6</v>
      </c>
      <c r="C28" s="33"/>
      <c r="E28" s="85" t="s">
        <v>24</v>
      </c>
      <c r="F28" s="32" t="s">
        <v>318</v>
      </c>
      <c r="G28" s="32" t="s">
        <v>320</v>
      </c>
      <c r="H28" s="32" t="s">
        <v>23</v>
      </c>
      <c r="I28" s="84" t="s">
        <v>50</v>
      </c>
      <c r="J28" s="32" t="s">
        <v>21</v>
      </c>
      <c r="K28" s="84" t="s">
        <v>293</v>
      </c>
      <c r="L28" s="70"/>
      <c r="M28" s="70"/>
      <c r="P28" s="62" t="s">
        <v>287</v>
      </c>
      <c r="AC28" s="6"/>
      <c r="AD28" s="6"/>
    </row>
    <row r="29" spans="1:33" x14ac:dyDescent="0.2">
      <c r="C29" s="33"/>
      <c r="E29" s="85"/>
      <c r="F29" s="32"/>
      <c r="G29" s="32"/>
      <c r="H29" s="32"/>
      <c r="I29" s="32" t="s">
        <v>22</v>
      </c>
      <c r="J29" s="70"/>
      <c r="K29" s="32"/>
      <c r="L29" s="70"/>
      <c r="M29" s="70"/>
      <c r="AC29" s="6"/>
      <c r="AD29" s="6"/>
    </row>
    <row r="30" spans="1:33" x14ac:dyDescent="0.2">
      <c r="A30" s="34">
        <v>7</v>
      </c>
      <c r="C30" s="33"/>
      <c r="D30" s="84" t="s">
        <v>62</v>
      </c>
      <c r="E30" s="84" t="s">
        <v>54</v>
      </c>
      <c r="F30" s="84" t="s">
        <v>6</v>
      </c>
      <c r="G30" s="84" t="s">
        <v>63</v>
      </c>
      <c r="H30" s="32" t="s">
        <v>21</v>
      </c>
      <c r="I30" s="84" t="s">
        <v>49</v>
      </c>
      <c r="J30" s="32"/>
      <c r="K30" s="32"/>
      <c r="L30" s="70"/>
      <c r="M30" s="70"/>
      <c r="P30" s="62" t="s">
        <v>525</v>
      </c>
      <c r="AC30" s="6"/>
      <c r="AD30" s="6"/>
    </row>
    <row r="31" spans="1:33" x14ac:dyDescent="0.2">
      <c r="C31" s="33"/>
      <c r="F31" s="32"/>
      <c r="G31" s="32"/>
      <c r="H31" s="32"/>
      <c r="I31" s="32" t="s">
        <v>22</v>
      </c>
      <c r="J31" s="32"/>
      <c r="K31" s="32"/>
      <c r="L31" s="70"/>
      <c r="M31" s="70"/>
      <c r="AC31" s="6"/>
      <c r="AD31" s="6"/>
    </row>
    <row r="32" spans="1:33" x14ac:dyDescent="0.2">
      <c r="A32" s="34">
        <v>8</v>
      </c>
      <c r="C32" s="33"/>
      <c r="F32" s="32"/>
      <c r="G32" s="84" t="s">
        <v>55</v>
      </c>
      <c r="H32" s="32" t="s">
        <v>21</v>
      </c>
      <c r="I32" s="84" t="s">
        <v>16</v>
      </c>
      <c r="J32" s="32"/>
      <c r="K32" s="32"/>
      <c r="L32" s="70"/>
      <c r="M32" s="70"/>
      <c r="P32" s="62" t="s">
        <v>276</v>
      </c>
      <c r="AC32" s="6"/>
      <c r="AD32" s="6"/>
    </row>
    <row r="33" spans="1:30" x14ac:dyDescent="0.2">
      <c r="C33" s="33"/>
      <c r="F33" s="32"/>
      <c r="G33" s="32"/>
      <c r="H33" s="32"/>
      <c r="I33" s="32" t="s">
        <v>22</v>
      </c>
      <c r="J33" s="32"/>
      <c r="K33" s="32"/>
      <c r="L33" s="70"/>
      <c r="M33" s="70"/>
      <c r="AC33" s="6"/>
      <c r="AD33" s="6"/>
    </row>
    <row r="34" spans="1:30" x14ac:dyDescent="0.2">
      <c r="A34" s="34">
        <v>9</v>
      </c>
      <c r="C34" s="33"/>
      <c r="F34" s="84" t="s">
        <v>6</v>
      </c>
      <c r="G34" s="84" t="s">
        <v>36</v>
      </c>
      <c r="H34" s="32" t="s">
        <v>21</v>
      </c>
      <c r="I34" s="84" t="s">
        <v>51</v>
      </c>
      <c r="J34" s="32" t="s">
        <v>21</v>
      </c>
      <c r="K34" s="84" t="s">
        <v>526</v>
      </c>
      <c r="L34" s="70"/>
      <c r="M34" s="70"/>
      <c r="P34" s="62" t="s">
        <v>298</v>
      </c>
      <c r="AC34" s="6"/>
      <c r="AD34" s="6"/>
    </row>
    <row r="35" spans="1:30" x14ac:dyDescent="0.2">
      <c r="C35" s="33"/>
      <c r="F35" s="32"/>
      <c r="G35" s="32"/>
      <c r="H35" s="32"/>
      <c r="I35" s="32" t="s">
        <v>22</v>
      </c>
      <c r="J35" s="32"/>
      <c r="K35" s="32"/>
      <c r="L35" s="70"/>
      <c r="M35" s="70"/>
      <c r="AC35" s="6"/>
      <c r="AD35" s="6"/>
    </row>
    <row r="36" spans="1:30" x14ac:dyDescent="0.2">
      <c r="A36" s="34">
        <v>10</v>
      </c>
      <c r="C36" s="33"/>
      <c r="F36" s="32"/>
      <c r="G36" s="84" t="s">
        <v>25</v>
      </c>
      <c r="H36" s="32" t="s">
        <v>21</v>
      </c>
      <c r="I36" s="84" t="s">
        <v>17</v>
      </c>
      <c r="J36" s="32" t="s">
        <v>21</v>
      </c>
      <c r="K36" s="84" t="s">
        <v>527</v>
      </c>
      <c r="L36" s="70"/>
      <c r="M36" s="70"/>
      <c r="P36" s="62" t="s">
        <v>299</v>
      </c>
      <c r="AC36" s="47"/>
      <c r="AD36" s="6"/>
    </row>
    <row r="37" spans="1:30" x14ac:dyDescent="0.2">
      <c r="C37" s="33"/>
      <c r="F37" s="32"/>
      <c r="G37" s="32"/>
      <c r="H37" s="32"/>
      <c r="I37" s="32" t="s">
        <v>22</v>
      </c>
      <c r="J37" s="32"/>
      <c r="K37" s="32"/>
      <c r="L37" s="70"/>
      <c r="M37" s="70"/>
      <c r="AC37" s="47"/>
      <c r="AD37" s="6"/>
    </row>
    <row r="38" spans="1:30" x14ac:dyDescent="0.2">
      <c r="A38" s="34">
        <v>11</v>
      </c>
      <c r="C38" s="33"/>
      <c r="F38" s="32"/>
      <c r="G38" s="84" t="s">
        <v>27</v>
      </c>
      <c r="H38" s="32" t="s">
        <v>21</v>
      </c>
      <c r="I38" s="84" t="s">
        <v>14</v>
      </c>
      <c r="J38" s="32" t="s">
        <v>21</v>
      </c>
      <c r="K38" s="84" t="s">
        <v>304</v>
      </c>
      <c r="L38" s="70"/>
      <c r="M38" s="70"/>
      <c r="P38" s="62" t="s">
        <v>307</v>
      </c>
      <c r="AC38" s="47"/>
    </row>
    <row r="39" spans="1:30" x14ac:dyDescent="0.2">
      <c r="C39" s="33"/>
      <c r="F39" s="32"/>
      <c r="G39" s="32"/>
      <c r="H39" s="32"/>
      <c r="I39" s="32" t="s">
        <v>22</v>
      </c>
      <c r="J39" s="32"/>
      <c r="K39" s="32"/>
      <c r="L39" s="70"/>
      <c r="M39" s="70"/>
    </row>
    <row r="40" spans="1:30" x14ac:dyDescent="0.2">
      <c r="A40" s="34">
        <v>12</v>
      </c>
      <c r="C40" s="33"/>
      <c r="F40" s="32"/>
      <c r="G40" s="84" t="s">
        <v>295</v>
      </c>
      <c r="H40" s="32" t="s">
        <v>21</v>
      </c>
      <c r="I40" s="84" t="s">
        <v>14</v>
      </c>
      <c r="J40" s="32" t="s">
        <v>21</v>
      </c>
      <c r="K40" s="84" t="s">
        <v>27</v>
      </c>
      <c r="L40" s="70"/>
      <c r="M40" s="70"/>
      <c r="P40" s="62" t="s">
        <v>288</v>
      </c>
    </row>
    <row r="41" spans="1:30" x14ac:dyDescent="0.2">
      <c r="C41" s="33"/>
      <c r="F41" s="32"/>
      <c r="K41" s="32"/>
    </row>
    <row r="42" spans="1:30" x14ac:dyDescent="0.2">
      <c r="A42" s="34">
        <v>13</v>
      </c>
      <c r="C42" s="33"/>
      <c r="F42" s="32"/>
      <c r="G42" s="84" t="s">
        <v>26</v>
      </c>
      <c r="H42" s="32" t="s">
        <v>21</v>
      </c>
      <c r="I42" s="84" t="s">
        <v>18</v>
      </c>
      <c r="J42" s="32"/>
      <c r="L42" s="70"/>
      <c r="M42" s="70"/>
      <c r="P42" s="62" t="s">
        <v>300</v>
      </c>
    </row>
    <row r="43" spans="1:30" x14ac:dyDescent="0.2">
      <c r="C43" s="33"/>
      <c r="F43" s="32"/>
      <c r="G43" s="32"/>
      <c r="H43" s="32"/>
      <c r="I43" s="71" t="s">
        <v>22</v>
      </c>
      <c r="J43" s="71"/>
      <c r="K43" s="71"/>
      <c r="L43" s="87"/>
      <c r="M43" s="87"/>
      <c r="O43" s="63"/>
      <c r="P43" s="63"/>
      <c r="Q43" s="63"/>
      <c r="R43" s="63"/>
    </row>
    <row r="44" spans="1:30" x14ac:dyDescent="0.2">
      <c r="A44" s="34">
        <v>14</v>
      </c>
      <c r="C44" s="33"/>
      <c r="F44" s="32"/>
      <c r="G44" s="32"/>
      <c r="H44" s="32"/>
      <c r="I44" s="84" t="s">
        <v>17</v>
      </c>
      <c r="J44" s="71" t="s">
        <v>21</v>
      </c>
      <c r="K44" s="84" t="s">
        <v>57</v>
      </c>
      <c r="L44" s="87"/>
      <c r="M44" s="87"/>
      <c r="O44" s="63"/>
      <c r="P44" s="88" t="s">
        <v>303</v>
      </c>
      <c r="Q44" s="63"/>
      <c r="R44" s="63"/>
    </row>
    <row r="45" spans="1:30" x14ac:dyDescent="0.2">
      <c r="C45" s="33"/>
      <c r="F45" s="32"/>
      <c r="G45" s="32"/>
      <c r="H45" s="32"/>
      <c r="I45" s="71" t="s">
        <v>22</v>
      </c>
      <c r="J45" s="71"/>
      <c r="K45" s="71"/>
      <c r="L45" s="87"/>
      <c r="M45" s="87"/>
      <c r="O45" s="63"/>
      <c r="P45" s="63"/>
      <c r="Q45" s="63"/>
      <c r="R45" s="63"/>
    </row>
    <row r="46" spans="1:30" x14ac:dyDescent="0.2">
      <c r="A46" s="34">
        <v>15</v>
      </c>
      <c r="C46" s="33"/>
      <c r="F46" s="32"/>
      <c r="G46" s="32"/>
      <c r="H46" s="32"/>
      <c r="I46" s="84" t="s">
        <v>4</v>
      </c>
      <c r="J46" s="71" t="s">
        <v>21</v>
      </c>
      <c r="K46" s="84" t="s">
        <v>58</v>
      </c>
      <c r="L46" s="87"/>
      <c r="M46" s="87"/>
      <c r="O46" s="89"/>
      <c r="P46" s="88" t="s">
        <v>289</v>
      </c>
      <c r="Q46" s="89"/>
      <c r="R46" s="63"/>
    </row>
    <row r="47" spans="1:30" x14ac:dyDescent="0.2">
      <c r="C47" s="33"/>
      <c r="F47" s="32"/>
      <c r="G47" s="32"/>
      <c r="H47" s="32"/>
      <c r="I47" s="71" t="s">
        <v>22</v>
      </c>
      <c r="J47" s="71"/>
      <c r="K47" s="71"/>
      <c r="L47" s="87"/>
      <c r="M47" s="87"/>
      <c r="O47" s="63"/>
      <c r="P47" s="63"/>
      <c r="Q47" s="63"/>
      <c r="R47" s="63"/>
    </row>
    <row r="48" spans="1:30" x14ac:dyDescent="0.2">
      <c r="A48" s="34">
        <v>16</v>
      </c>
      <c r="C48" s="33"/>
      <c r="E48" s="32"/>
      <c r="F48" s="32" t="s">
        <v>21</v>
      </c>
      <c r="G48" s="84" t="s">
        <v>27</v>
      </c>
      <c r="H48" s="32" t="s">
        <v>21</v>
      </c>
      <c r="I48" s="84" t="s">
        <v>14</v>
      </c>
      <c r="J48" s="71"/>
      <c r="K48" s="84" t="s">
        <v>305</v>
      </c>
      <c r="L48" s="87"/>
      <c r="M48" s="87"/>
      <c r="O48" s="63"/>
      <c r="P48" s="88" t="s">
        <v>301</v>
      </c>
      <c r="Q48" s="63"/>
      <c r="R48" s="63"/>
    </row>
    <row r="49" spans="1:33" x14ac:dyDescent="0.2">
      <c r="C49" s="33"/>
      <c r="E49" s="32"/>
      <c r="F49" s="32" t="s">
        <v>24</v>
      </c>
      <c r="G49" s="32"/>
      <c r="H49" s="32"/>
      <c r="I49" s="71" t="s">
        <v>22</v>
      </c>
      <c r="J49" s="71"/>
      <c r="K49" s="71"/>
      <c r="L49" s="87"/>
      <c r="M49" s="87"/>
      <c r="O49" s="63"/>
      <c r="P49" s="63"/>
      <c r="Q49" s="63"/>
      <c r="R49" s="63"/>
    </row>
    <row r="50" spans="1:33" x14ac:dyDescent="0.2">
      <c r="A50" s="34">
        <v>17</v>
      </c>
      <c r="C50" s="33"/>
      <c r="E50" s="32"/>
      <c r="F50" s="32" t="s">
        <v>24</v>
      </c>
      <c r="G50" s="84" t="str">
        <f>G26</f>
        <v>Mag. Sulfate</v>
      </c>
      <c r="H50" s="32" t="s">
        <v>21</v>
      </c>
      <c r="I50" s="84" t="s">
        <v>15</v>
      </c>
      <c r="J50" s="71" t="s">
        <v>21</v>
      </c>
      <c r="K50" s="84" t="s">
        <v>294</v>
      </c>
      <c r="L50" s="87"/>
      <c r="M50" s="87"/>
      <c r="O50" s="63"/>
      <c r="P50" s="88" t="s">
        <v>302</v>
      </c>
      <c r="Q50" s="63"/>
      <c r="R50" s="63"/>
    </row>
    <row r="51" spans="1:33" x14ac:dyDescent="0.2">
      <c r="C51" s="33"/>
      <c r="E51" s="32"/>
      <c r="F51" s="32" t="s">
        <v>24</v>
      </c>
      <c r="G51" s="32"/>
      <c r="H51" s="32"/>
      <c r="I51" s="71" t="s">
        <v>22</v>
      </c>
      <c r="J51" s="71"/>
      <c r="K51" s="71"/>
      <c r="L51" s="72"/>
      <c r="M51" s="72"/>
      <c r="O51" s="63"/>
      <c r="P51" s="63"/>
      <c r="Q51" s="63"/>
      <c r="R51" s="63"/>
    </row>
    <row r="52" spans="1:33" x14ac:dyDescent="0.2">
      <c r="A52" s="34">
        <v>18</v>
      </c>
      <c r="C52" s="33"/>
      <c r="E52" s="32"/>
      <c r="F52" s="32" t="s">
        <v>24</v>
      </c>
      <c r="G52" s="32" t="s">
        <v>321</v>
      </c>
      <c r="H52" s="32" t="s">
        <v>23</v>
      </c>
      <c r="I52" s="84" t="s">
        <v>50</v>
      </c>
      <c r="J52" s="71"/>
      <c r="K52" s="71"/>
      <c r="L52" s="72"/>
      <c r="M52" s="72"/>
      <c r="O52" s="63"/>
      <c r="P52" s="88" t="s">
        <v>528</v>
      </c>
      <c r="Q52" s="63"/>
      <c r="R52" s="63"/>
    </row>
    <row r="53" spans="1:33" x14ac:dyDescent="0.2">
      <c r="C53" s="33"/>
      <c r="F53" s="32"/>
      <c r="G53" s="32"/>
      <c r="H53" s="32"/>
      <c r="I53" s="71" t="s">
        <v>22</v>
      </c>
      <c r="J53" s="71"/>
      <c r="K53" s="71"/>
      <c r="L53" s="72"/>
      <c r="M53" s="72"/>
      <c r="O53" s="63"/>
      <c r="P53" s="63"/>
      <c r="Q53" s="63"/>
      <c r="R53" s="63"/>
    </row>
    <row r="54" spans="1:33" x14ac:dyDescent="0.2">
      <c r="A54" s="34">
        <v>16</v>
      </c>
      <c r="C54" s="33"/>
      <c r="F54" s="32"/>
      <c r="G54" s="84" t="s">
        <v>19</v>
      </c>
      <c r="H54" s="32" t="s">
        <v>530</v>
      </c>
      <c r="I54" s="84" t="s">
        <v>52</v>
      </c>
      <c r="J54" s="71" t="s">
        <v>21</v>
      </c>
      <c r="K54" s="84" t="s">
        <v>8</v>
      </c>
      <c r="L54" s="72"/>
      <c r="M54" s="72"/>
      <c r="O54" s="63"/>
      <c r="P54" s="63" t="s">
        <v>529</v>
      </c>
      <c r="Q54" s="63"/>
      <c r="R54" s="63"/>
    </row>
    <row r="55" spans="1:33" x14ac:dyDescent="0.2">
      <c r="C55" s="33"/>
      <c r="F55" s="32"/>
      <c r="G55" s="32"/>
      <c r="H55" s="32"/>
      <c r="I55" s="71"/>
      <c r="J55" s="71"/>
      <c r="K55" s="72"/>
      <c r="L55" s="72"/>
      <c r="M55" s="72"/>
      <c r="O55" s="63"/>
      <c r="P55" s="63"/>
      <c r="Q55" s="63"/>
      <c r="R55" s="63"/>
    </row>
    <row r="56" spans="1:33" s="364" customFormat="1" x14ac:dyDescent="0.2">
      <c r="A56" s="367" t="s">
        <v>45</v>
      </c>
      <c r="B56" s="365"/>
      <c r="C56" s="365"/>
      <c r="D56" s="366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5"/>
      <c r="R56" s="365"/>
      <c r="S56" s="365"/>
      <c r="T56" s="365"/>
    </row>
    <row r="57" spans="1:33" x14ac:dyDescent="0.2">
      <c r="A57" s="51"/>
      <c r="C57" s="33"/>
      <c r="D57" s="73"/>
      <c r="I57" s="72"/>
      <c r="J57" s="72"/>
      <c r="K57" s="72"/>
      <c r="L57" s="72"/>
      <c r="M57" s="72"/>
      <c r="O57" s="63"/>
      <c r="P57" s="63"/>
      <c r="Q57" s="63"/>
      <c r="R57" s="63"/>
    </row>
    <row r="58" spans="1:33" x14ac:dyDescent="0.2">
      <c r="A58" s="49"/>
      <c r="C58" s="33"/>
      <c r="E58" s="71"/>
      <c r="F58" s="71"/>
      <c r="G58" s="350"/>
      <c r="H58" s="441"/>
      <c r="I58" s="350"/>
      <c r="J58" s="442"/>
      <c r="K58" s="350"/>
      <c r="L58" s="67"/>
      <c r="M58" s="67"/>
      <c r="P58" s="61"/>
      <c r="AC58" s="7"/>
      <c r="AD58" s="5"/>
      <c r="AE58" s="5"/>
      <c r="AF58" s="5"/>
      <c r="AG58" s="16"/>
    </row>
    <row r="59" spans="1:33" x14ac:dyDescent="0.2">
      <c r="C59" s="33"/>
      <c r="E59" s="72"/>
      <c r="F59" s="72"/>
      <c r="G59" s="72"/>
      <c r="H59" s="72"/>
      <c r="I59" s="72"/>
      <c r="J59" s="72"/>
      <c r="K59" s="72"/>
      <c r="AA59" s="7"/>
    </row>
    <row r="60" spans="1:33" x14ac:dyDescent="0.2">
      <c r="C60" s="33"/>
      <c r="E60" s="72"/>
      <c r="F60" s="71"/>
      <c r="G60" s="71"/>
      <c r="H60" s="71"/>
      <c r="I60" s="71"/>
      <c r="J60" s="71"/>
      <c r="K60" s="71"/>
      <c r="L60" s="32"/>
      <c r="M60" s="32"/>
    </row>
    <row r="61" spans="1:33" x14ac:dyDescent="0.2">
      <c r="C61" s="33"/>
      <c r="E61" s="72"/>
      <c r="F61" s="71"/>
      <c r="G61" s="71"/>
      <c r="H61" s="71"/>
      <c r="I61" s="71"/>
      <c r="J61" s="71"/>
      <c r="K61" s="71"/>
      <c r="L61" s="32"/>
      <c r="M61" s="32"/>
    </row>
    <row r="62" spans="1:33" x14ac:dyDescent="0.2">
      <c r="C62" s="33"/>
      <c r="E62" s="72"/>
      <c r="F62" s="71"/>
      <c r="G62" s="71"/>
      <c r="H62" s="71"/>
      <c r="I62" s="71"/>
      <c r="J62" s="71"/>
      <c r="K62" s="71"/>
      <c r="L62" s="32"/>
      <c r="M62" s="32"/>
      <c r="N62" s="7"/>
    </row>
    <row r="63" spans="1:33" x14ac:dyDescent="0.2">
      <c r="C63" s="33"/>
      <c r="E63" s="72"/>
      <c r="F63" s="71"/>
      <c r="G63" s="71"/>
      <c r="H63" s="71"/>
      <c r="I63" s="71"/>
      <c r="J63" s="71"/>
      <c r="K63" s="71"/>
      <c r="L63" s="32"/>
      <c r="M63" s="32"/>
      <c r="N63" s="7"/>
    </row>
    <row r="64" spans="1:33" x14ac:dyDescent="0.2">
      <c r="C64" s="33"/>
      <c r="E64" s="71"/>
      <c r="F64" s="71"/>
      <c r="G64" s="71"/>
      <c r="H64" s="71"/>
      <c r="I64" s="71"/>
      <c r="J64" s="71"/>
      <c r="K64" s="71"/>
      <c r="L64" s="32"/>
      <c r="M64" s="32"/>
      <c r="N64" s="7"/>
    </row>
    <row r="65" spans="1:34" x14ac:dyDescent="0.2">
      <c r="C65" s="33"/>
      <c r="E65" s="72"/>
      <c r="F65" s="71"/>
      <c r="G65" s="71"/>
      <c r="H65" s="71"/>
      <c r="I65" s="71"/>
      <c r="J65" s="71"/>
      <c r="K65" s="71"/>
      <c r="L65" s="32"/>
      <c r="M65" s="32"/>
      <c r="N65" s="7"/>
    </row>
    <row r="66" spans="1:34" x14ac:dyDescent="0.2">
      <c r="C66" s="33"/>
      <c r="E66" s="72"/>
      <c r="F66" s="71"/>
      <c r="G66" s="71"/>
      <c r="H66" s="71"/>
      <c r="I66" s="71"/>
      <c r="J66" s="71"/>
      <c r="K66" s="71"/>
      <c r="L66" s="70"/>
      <c r="M66" s="70"/>
      <c r="N66" s="7"/>
    </row>
    <row r="67" spans="1:34" x14ac:dyDescent="0.2">
      <c r="C67" s="33"/>
      <c r="E67" s="72"/>
      <c r="F67" s="71"/>
      <c r="G67" s="71"/>
      <c r="H67" s="71"/>
      <c r="I67" s="71"/>
      <c r="J67" s="71"/>
      <c r="K67" s="71"/>
      <c r="L67" s="32"/>
      <c r="M67" s="32"/>
      <c r="N67" s="7"/>
    </row>
    <row r="68" spans="1:34" x14ac:dyDescent="0.2">
      <c r="C68" s="33"/>
      <c r="E68" s="72"/>
      <c r="F68" s="71"/>
      <c r="G68" s="71"/>
      <c r="H68" s="71"/>
      <c r="I68" s="71"/>
      <c r="J68" s="71"/>
      <c r="K68" s="71"/>
      <c r="L68" s="32"/>
      <c r="M68" s="32"/>
      <c r="N68" s="7"/>
    </row>
    <row r="69" spans="1:34" x14ac:dyDescent="0.2">
      <c r="C69" s="33"/>
      <c r="D69" s="32"/>
      <c r="E69" s="32"/>
      <c r="F69" s="32"/>
      <c r="G69" s="32"/>
      <c r="H69" s="32"/>
      <c r="I69" s="32"/>
      <c r="J69" s="32"/>
    </row>
    <row r="70" spans="1:34" x14ac:dyDescent="0.2">
      <c r="C70" s="33"/>
      <c r="D70" s="74"/>
      <c r="O70" s="369"/>
      <c r="P70" s="63"/>
      <c r="Q70" s="370"/>
      <c r="R70" s="370"/>
      <c r="S70" s="63"/>
      <c r="T70" s="63"/>
      <c r="U70" s="6"/>
      <c r="V70" s="6"/>
    </row>
    <row r="71" spans="1:34" x14ac:dyDescent="0.2">
      <c r="A71" s="49"/>
      <c r="C71" s="33"/>
      <c r="E71" s="32"/>
      <c r="F71" s="32"/>
      <c r="G71" s="67"/>
      <c r="H71" s="68"/>
      <c r="I71" s="67"/>
      <c r="J71" s="69"/>
      <c r="K71" s="67"/>
      <c r="L71" s="67"/>
      <c r="M71" s="67"/>
      <c r="P71" s="61"/>
      <c r="AC71" s="7"/>
      <c r="AD71" s="5"/>
      <c r="AE71" s="5"/>
      <c r="AF71" s="5"/>
      <c r="AG71" s="16"/>
    </row>
    <row r="72" spans="1:34" x14ac:dyDescent="0.2">
      <c r="C72" s="33"/>
      <c r="E72" s="71"/>
      <c r="F72" s="71"/>
      <c r="G72" s="71"/>
      <c r="H72" s="71"/>
      <c r="I72" s="71"/>
      <c r="J72" s="71"/>
      <c r="K72" s="71"/>
      <c r="L72" s="71"/>
      <c r="M72" s="32"/>
    </row>
    <row r="73" spans="1:34" x14ac:dyDescent="0.2">
      <c r="C73" s="33"/>
      <c r="E73" s="72"/>
      <c r="F73" s="71"/>
      <c r="G73" s="71"/>
      <c r="H73" s="71"/>
      <c r="I73" s="71"/>
      <c r="J73" s="87"/>
      <c r="K73" s="71"/>
      <c r="L73" s="71"/>
      <c r="M73" s="32"/>
    </row>
    <row r="74" spans="1:34" x14ac:dyDescent="0.2">
      <c r="C74" s="33"/>
      <c r="E74" s="72"/>
      <c r="F74" s="71"/>
      <c r="G74" s="71"/>
      <c r="H74" s="71"/>
      <c r="I74" s="71"/>
      <c r="J74" s="71"/>
      <c r="K74" s="71"/>
      <c r="L74" s="71"/>
      <c r="M74" s="32"/>
      <c r="AE74" s="6"/>
      <c r="AF74" s="6"/>
      <c r="AG74" s="6"/>
      <c r="AH74" s="6"/>
    </row>
    <row r="75" spans="1:34" x14ac:dyDescent="0.2">
      <c r="C75" s="33"/>
      <c r="E75" s="72"/>
      <c r="F75" s="71"/>
      <c r="G75" s="71"/>
      <c r="H75" s="71"/>
      <c r="I75" s="71"/>
      <c r="J75" s="71"/>
      <c r="K75" s="71"/>
      <c r="L75" s="71"/>
      <c r="M75" s="32"/>
      <c r="AE75" s="6"/>
    </row>
    <row r="76" spans="1:34" x14ac:dyDescent="0.2">
      <c r="C76" s="33"/>
      <c r="E76" s="72"/>
      <c r="F76" s="71"/>
      <c r="G76" s="71"/>
      <c r="H76" s="71"/>
      <c r="I76" s="71"/>
      <c r="J76" s="71"/>
      <c r="K76" s="71"/>
      <c r="L76" s="71"/>
      <c r="M76" s="32"/>
    </row>
    <row r="77" spans="1:34" x14ac:dyDescent="0.2">
      <c r="C77" s="33"/>
      <c r="E77" s="72"/>
      <c r="F77" s="71"/>
      <c r="G77" s="71"/>
      <c r="H77" s="71"/>
      <c r="I77" s="71"/>
      <c r="J77" s="71"/>
      <c r="K77" s="71"/>
      <c r="L77" s="71"/>
      <c r="M77" s="32"/>
    </row>
    <row r="78" spans="1:34" x14ac:dyDescent="0.2">
      <c r="C78" s="33"/>
      <c r="E78" s="72"/>
      <c r="F78" s="71"/>
      <c r="G78" s="71"/>
      <c r="H78" s="71"/>
      <c r="I78" s="71"/>
      <c r="J78" s="71"/>
      <c r="K78" s="72"/>
      <c r="L78" s="71"/>
      <c r="M78" s="32"/>
      <c r="AA78" s="7"/>
    </row>
    <row r="79" spans="1:34" x14ac:dyDescent="0.2">
      <c r="C79" s="33"/>
      <c r="E79" s="72"/>
      <c r="F79" s="71"/>
      <c r="G79" s="71"/>
      <c r="H79" s="71"/>
      <c r="I79" s="71"/>
      <c r="J79" s="71"/>
      <c r="K79" s="71"/>
      <c r="L79" s="71"/>
      <c r="M79" s="32"/>
    </row>
    <row r="80" spans="1:34" x14ac:dyDescent="0.2">
      <c r="C80" s="33"/>
      <c r="E80" s="72"/>
      <c r="F80" s="71"/>
      <c r="G80" s="71"/>
      <c r="H80" s="72"/>
      <c r="I80" s="71"/>
      <c r="J80" s="71"/>
      <c r="K80" s="71"/>
      <c r="L80" s="71"/>
      <c r="M80" s="32"/>
    </row>
    <row r="81" spans="3:24" x14ac:dyDescent="0.2">
      <c r="C81" s="33"/>
      <c r="E81" s="72"/>
      <c r="F81" s="71"/>
      <c r="G81" s="71"/>
      <c r="H81" s="72"/>
      <c r="I81" s="71"/>
      <c r="J81" s="71"/>
      <c r="K81" s="71"/>
      <c r="L81" s="71"/>
      <c r="M81" s="71"/>
    </row>
    <row r="82" spans="3:24" x14ac:dyDescent="0.2">
      <c r="C82" s="33"/>
      <c r="E82" s="72"/>
      <c r="F82" s="71"/>
      <c r="G82" s="71"/>
      <c r="H82" s="72"/>
      <c r="I82" s="71"/>
      <c r="J82" s="71"/>
      <c r="K82" s="71"/>
      <c r="L82" s="71"/>
      <c r="M82" s="32"/>
    </row>
    <row r="83" spans="3:24" x14ac:dyDescent="0.2">
      <c r="C83" s="33"/>
      <c r="E83" s="72"/>
      <c r="F83" s="71"/>
      <c r="G83" s="71"/>
      <c r="H83" s="71"/>
      <c r="I83" s="71"/>
      <c r="J83" s="71"/>
      <c r="K83" s="71"/>
      <c r="L83" s="71"/>
      <c r="M83" s="32"/>
    </row>
    <row r="84" spans="3:24" x14ac:dyDescent="0.2">
      <c r="C84" s="33"/>
      <c r="E84" s="72"/>
      <c r="F84" s="71"/>
      <c r="G84" s="71"/>
      <c r="H84" s="71"/>
      <c r="I84" s="71"/>
      <c r="J84" s="71"/>
      <c r="K84" s="71"/>
      <c r="L84" s="71"/>
      <c r="M84" s="32"/>
    </row>
    <row r="85" spans="3:24" x14ac:dyDescent="0.2">
      <c r="C85" s="33"/>
      <c r="E85" s="72"/>
      <c r="F85" s="71"/>
      <c r="G85" s="71"/>
      <c r="H85" s="71"/>
      <c r="I85" s="71"/>
      <c r="J85" s="71"/>
      <c r="K85" s="71"/>
      <c r="L85" s="71"/>
      <c r="M85" s="32"/>
    </row>
    <row r="86" spans="3:24" x14ac:dyDescent="0.2">
      <c r="C86" s="33"/>
      <c r="E86" s="72"/>
      <c r="F86" s="71"/>
      <c r="G86" s="71"/>
      <c r="H86" s="71"/>
      <c r="I86" s="71"/>
      <c r="J86" s="71"/>
      <c r="K86" s="71"/>
      <c r="L86" s="71"/>
      <c r="M86" s="32"/>
    </row>
    <row r="87" spans="3:24" x14ac:dyDescent="0.2">
      <c r="C87" s="33"/>
      <c r="E87" s="72"/>
      <c r="F87" s="71"/>
      <c r="G87" s="71"/>
      <c r="H87" s="71"/>
      <c r="I87" s="71"/>
      <c r="J87" s="71"/>
      <c r="K87" s="71"/>
      <c r="L87" s="71"/>
      <c r="M87" s="32"/>
    </row>
    <row r="88" spans="3:24" x14ac:dyDescent="0.2">
      <c r="C88" s="33"/>
      <c r="E88" s="72"/>
      <c r="F88" s="71"/>
      <c r="G88" s="71"/>
      <c r="H88" s="71"/>
      <c r="I88" s="71"/>
      <c r="J88" s="71"/>
      <c r="K88" s="71"/>
      <c r="L88" s="71"/>
      <c r="M88" s="32"/>
    </row>
    <row r="89" spans="3:24" x14ac:dyDescent="0.2">
      <c r="C89" s="33"/>
      <c r="E89" s="72"/>
      <c r="F89" s="71"/>
      <c r="G89" s="71"/>
      <c r="H89" s="71"/>
      <c r="I89" s="71"/>
      <c r="J89" s="71"/>
      <c r="K89" s="71"/>
      <c r="L89" s="71"/>
      <c r="M89" s="32"/>
    </row>
    <row r="90" spans="3:24" x14ac:dyDescent="0.2">
      <c r="C90" s="33"/>
      <c r="E90" s="72"/>
      <c r="F90" s="71"/>
      <c r="G90" s="71"/>
      <c r="H90" s="71"/>
      <c r="I90" s="71"/>
      <c r="J90" s="71"/>
      <c r="K90" s="71"/>
      <c r="L90" s="71"/>
      <c r="M90" s="32"/>
    </row>
    <row r="91" spans="3:24" x14ac:dyDescent="0.2">
      <c r="C91" s="33"/>
      <c r="E91" s="72"/>
      <c r="F91" s="71"/>
      <c r="G91" s="71"/>
      <c r="H91" s="71"/>
      <c r="I91" s="71"/>
      <c r="J91" s="443"/>
      <c r="K91" s="443"/>
      <c r="L91" s="443"/>
      <c r="M91" s="75"/>
    </row>
    <row r="92" spans="3:24" x14ac:dyDescent="0.2">
      <c r="C92" s="33"/>
      <c r="E92" s="72"/>
      <c r="F92" s="71"/>
      <c r="G92" s="71"/>
      <c r="H92" s="71"/>
      <c r="I92" s="71"/>
      <c r="J92" s="443"/>
      <c r="K92" s="443"/>
      <c r="L92" s="443"/>
      <c r="M92" s="75"/>
    </row>
    <row r="93" spans="3:24" x14ac:dyDescent="0.2">
      <c r="C93" s="33"/>
      <c r="E93" s="72"/>
      <c r="F93" s="71"/>
      <c r="G93" s="71"/>
      <c r="H93" s="71"/>
      <c r="I93" s="71"/>
      <c r="J93" s="443"/>
      <c r="K93" s="443"/>
      <c r="L93" s="443"/>
      <c r="M93" s="75"/>
    </row>
    <row r="94" spans="3:24" x14ac:dyDescent="0.2">
      <c r="C94" s="33"/>
      <c r="E94" s="72"/>
      <c r="F94" s="71"/>
      <c r="G94" s="71"/>
      <c r="H94" s="71"/>
      <c r="I94" s="71"/>
      <c r="J94" s="443"/>
      <c r="K94" s="71"/>
      <c r="L94" s="443"/>
      <c r="M94" s="75"/>
      <c r="R94" s="370"/>
      <c r="S94" s="370"/>
      <c r="T94" s="370"/>
      <c r="U94" s="6"/>
      <c r="V94" s="6"/>
      <c r="W94" s="6"/>
      <c r="X94" s="6"/>
    </row>
    <row r="95" spans="3:24" x14ac:dyDescent="0.2">
      <c r="C95" s="33"/>
      <c r="D95" s="32"/>
      <c r="E95" s="32"/>
      <c r="F95" s="32"/>
      <c r="G95" s="32"/>
      <c r="O95" s="63"/>
      <c r="P95" s="63"/>
      <c r="Q95" s="63"/>
      <c r="R95" s="63"/>
      <c r="S95" s="63"/>
      <c r="T95" s="63"/>
    </row>
    <row r="96" spans="3:24" x14ac:dyDescent="0.2">
      <c r="C96" s="33"/>
      <c r="O96" s="63"/>
      <c r="P96" s="63"/>
      <c r="Q96" s="63"/>
      <c r="R96" s="63"/>
      <c r="S96" s="63"/>
      <c r="T96" s="63"/>
    </row>
    <row r="97" spans="1:33" x14ac:dyDescent="0.2">
      <c r="A97" s="49"/>
      <c r="C97" s="33"/>
      <c r="E97" s="32"/>
      <c r="F97" s="32"/>
      <c r="G97" s="67"/>
      <c r="H97" s="68"/>
      <c r="I97" s="67"/>
      <c r="J97" s="69"/>
      <c r="K97" s="67"/>
      <c r="L97" s="67"/>
      <c r="M97" s="67"/>
      <c r="P97" s="61"/>
      <c r="AC97" s="7"/>
      <c r="AD97" s="5"/>
      <c r="AE97" s="5"/>
      <c r="AF97" s="5"/>
      <c r="AG97" s="16"/>
    </row>
    <row r="98" spans="1:33" x14ac:dyDescent="0.2">
      <c r="C98" s="33"/>
      <c r="D98" s="72"/>
      <c r="E98" s="71"/>
      <c r="F98" s="71"/>
      <c r="G98" s="71"/>
      <c r="H98" s="71"/>
      <c r="I98" s="71"/>
      <c r="J98" s="71"/>
      <c r="K98" s="71"/>
      <c r="L98" s="71"/>
      <c r="M98" s="71"/>
      <c r="N98" s="7"/>
    </row>
    <row r="99" spans="1:33" x14ac:dyDescent="0.2">
      <c r="C99" s="33"/>
      <c r="D99" s="72"/>
      <c r="E99" s="71"/>
      <c r="F99" s="87"/>
      <c r="G99" s="87"/>
      <c r="H99" s="71"/>
      <c r="I99" s="71"/>
      <c r="J99" s="71"/>
      <c r="K99" s="71"/>
      <c r="L99" s="71"/>
      <c r="M99" s="71"/>
      <c r="N99" s="7"/>
    </row>
    <row r="100" spans="1:33" x14ac:dyDescent="0.2">
      <c r="C100" s="33"/>
      <c r="D100" s="72"/>
      <c r="E100" s="71"/>
      <c r="F100" s="87"/>
      <c r="G100" s="87"/>
      <c r="H100" s="71"/>
      <c r="I100" s="71"/>
      <c r="J100" s="71"/>
      <c r="K100" s="71"/>
      <c r="L100" s="87"/>
      <c r="M100" s="87"/>
      <c r="N100" s="7"/>
      <c r="AF100" s="1"/>
    </row>
    <row r="101" spans="1:33" x14ac:dyDescent="0.2">
      <c r="C101" s="33"/>
      <c r="D101" s="72"/>
      <c r="E101" s="71"/>
      <c r="F101" s="87"/>
      <c r="G101" s="87"/>
      <c r="H101" s="71"/>
      <c r="I101" s="71"/>
      <c r="J101" s="71"/>
      <c r="K101" s="71"/>
      <c r="L101" s="71"/>
      <c r="M101" s="71"/>
      <c r="N101" s="7"/>
    </row>
    <row r="102" spans="1:33" x14ac:dyDescent="0.2">
      <c r="C102" s="33"/>
      <c r="D102" s="72"/>
      <c r="E102" s="71"/>
      <c r="F102" s="87"/>
      <c r="G102" s="71"/>
      <c r="H102" s="71"/>
      <c r="I102" s="71"/>
      <c r="J102" s="71"/>
      <c r="K102" s="71"/>
      <c r="L102" s="71"/>
      <c r="M102" s="71"/>
      <c r="N102" s="7"/>
    </row>
    <row r="103" spans="1:33" x14ac:dyDescent="0.2">
      <c r="C103" s="33"/>
      <c r="D103" s="72"/>
      <c r="E103" s="71"/>
      <c r="F103" s="87"/>
      <c r="G103" s="87"/>
      <c r="H103" s="71"/>
      <c r="I103" s="71"/>
      <c r="J103" s="71"/>
      <c r="K103" s="71"/>
      <c r="L103" s="71"/>
      <c r="M103" s="71"/>
      <c r="N103" s="7"/>
    </row>
    <row r="104" spans="1:33" x14ac:dyDescent="0.2">
      <c r="C104" s="33"/>
      <c r="D104" s="72"/>
      <c r="E104" s="71"/>
      <c r="F104" s="444"/>
      <c r="G104" s="71"/>
      <c r="H104" s="71"/>
      <c r="I104" s="71"/>
      <c r="J104" s="71"/>
      <c r="K104" s="71"/>
      <c r="L104" s="71"/>
      <c r="M104" s="71"/>
      <c r="N104" s="7"/>
    </row>
    <row r="105" spans="1:33" x14ac:dyDescent="0.2">
      <c r="C105" s="33"/>
      <c r="D105" s="72"/>
      <c r="E105" s="71"/>
      <c r="F105" s="87"/>
      <c r="G105" s="72"/>
      <c r="H105" s="71"/>
      <c r="I105" s="71"/>
      <c r="J105" s="71"/>
      <c r="K105" s="71"/>
      <c r="L105" s="71"/>
      <c r="M105" s="71"/>
      <c r="N105" s="7"/>
    </row>
    <row r="106" spans="1:33" x14ac:dyDescent="0.2">
      <c r="C106" s="33"/>
      <c r="D106" s="72"/>
      <c r="E106" s="71"/>
      <c r="F106" s="87"/>
      <c r="G106" s="87"/>
      <c r="H106" s="71"/>
      <c r="I106" s="71"/>
      <c r="J106" s="71"/>
      <c r="K106" s="71"/>
      <c r="L106" s="87"/>
      <c r="M106" s="87"/>
      <c r="N106" s="7"/>
      <c r="AF106" s="7"/>
    </row>
    <row r="107" spans="1:33" x14ac:dyDescent="0.2">
      <c r="C107" s="33"/>
      <c r="D107" s="72"/>
      <c r="E107" s="71"/>
      <c r="F107" s="87"/>
      <c r="G107" s="87"/>
      <c r="H107" s="71"/>
      <c r="I107" s="71"/>
      <c r="J107" s="71"/>
      <c r="K107" s="71"/>
      <c r="L107" s="71"/>
      <c r="M107" s="71"/>
      <c r="N107" s="7"/>
    </row>
    <row r="108" spans="1:33" x14ac:dyDescent="0.2">
      <c r="C108" s="33"/>
      <c r="D108" s="72"/>
      <c r="E108" s="71"/>
      <c r="F108" s="71"/>
      <c r="G108" s="71"/>
      <c r="H108" s="71"/>
      <c r="I108" s="71"/>
      <c r="J108" s="71"/>
      <c r="K108" s="71"/>
      <c r="L108" s="71"/>
      <c r="M108" s="71"/>
      <c r="N108" s="7"/>
      <c r="AF108" s="7"/>
    </row>
    <row r="109" spans="1:33" x14ac:dyDescent="0.2">
      <c r="C109" s="33"/>
      <c r="D109" s="72"/>
      <c r="E109" s="71"/>
      <c r="F109" s="87"/>
      <c r="G109" s="87"/>
      <c r="H109" s="71"/>
      <c r="I109" s="71"/>
      <c r="J109" s="71"/>
      <c r="K109" s="71"/>
      <c r="L109" s="71"/>
      <c r="M109" s="71"/>
      <c r="N109" s="7"/>
    </row>
    <row r="110" spans="1:33" x14ac:dyDescent="0.2">
      <c r="C110" s="33"/>
      <c r="D110" s="72"/>
      <c r="E110" s="71"/>
      <c r="F110" s="87"/>
      <c r="G110" s="87"/>
      <c r="H110" s="71"/>
      <c r="I110" s="71"/>
      <c r="J110" s="71"/>
      <c r="K110" s="71"/>
      <c r="L110" s="71"/>
      <c r="M110" s="71"/>
      <c r="N110" s="7"/>
    </row>
    <row r="111" spans="1:33" x14ac:dyDescent="0.2">
      <c r="C111" s="33"/>
      <c r="D111" s="72"/>
      <c r="E111" s="71"/>
      <c r="F111" s="87"/>
      <c r="G111" s="87"/>
      <c r="H111" s="71"/>
      <c r="I111" s="71"/>
      <c r="J111" s="71"/>
      <c r="K111" s="71"/>
      <c r="L111" s="71"/>
      <c r="M111" s="71"/>
      <c r="N111" s="7"/>
    </row>
    <row r="112" spans="1:33" x14ac:dyDescent="0.2">
      <c r="C112" s="33"/>
      <c r="D112" s="72"/>
      <c r="E112" s="71"/>
      <c r="F112" s="71"/>
      <c r="G112" s="71"/>
      <c r="H112" s="71"/>
      <c r="I112" s="71"/>
      <c r="J112" s="71"/>
      <c r="K112" s="71"/>
      <c r="L112" s="71"/>
      <c r="M112" s="71"/>
      <c r="N112" s="7"/>
    </row>
    <row r="113" spans="1:33" x14ac:dyDescent="0.2">
      <c r="C113" s="33"/>
      <c r="D113" s="72"/>
      <c r="E113" s="71"/>
      <c r="F113" s="71"/>
      <c r="G113" s="72"/>
      <c r="H113" s="71"/>
      <c r="I113" s="71"/>
      <c r="J113" s="71"/>
      <c r="K113" s="71"/>
      <c r="L113" s="71"/>
      <c r="M113" s="71"/>
      <c r="N113" s="7"/>
    </row>
    <row r="114" spans="1:33" x14ac:dyDescent="0.2">
      <c r="C114" s="33"/>
      <c r="D114" s="72"/>
      <c r="E114" s="71"/>
      <c r="F114" s="71"/>
      <c r="G114" s="71"/>
      <c r="H114" s="71"/>
      <c r="I114" s="71"/>
      <c r="J114" s="71"/>
      <c r="K114" s="71"/>
      <c r="L114" s="71"/>
      <c r="M114" s="71"/>
      <c r="N114" s="7"/>
      <c r="AG114" s="7"/>
    </row>
    <row r="115" spans="1:33" x14ac:dyDescent="0.2">
      <c r="C115" s="33"/>
      <c r="D115" s="72"/>
      <c r="E115" s="72"/>
      <c r="F115" s="71"/>
      <c r="G115" s="71"/>
      <c r="H115" s="71"/>
      <c r="I115" s="71"/>
      <c r="J115" s="71"/>
      <c r="K115" s="71"/>
      <c r="L115" s="71"/>
      <c r="M115" s="71"/>
      <c r="N115" s="7"/>
    </row>
    <row r="116" spans="1:33" x14ac:dyDescent="0.2">
      <c r="C116" s="33"/>
      <c r="D116" s="72"/>
      <c r="E116" s="444"/>
      <c r="F116" s="71"/>
      <c r="G116" s="72"/>
      <c r="H116" s="71"/>
      <c r="I116" s="71"/>
      <c r="J116" s="71"/>
      <c r="K116" s="71"/>
      <c r="L116" s="71"/>
      <c r="M116" s="71"/>
      <c r="N116" s="7"/>
    </row>
    <row r="117" spans="1:33" x14ac:dyDescent="0.2">
      <c r="C117" s="33"/>
      <c r="D117" s="72"/>
      <c r="E117" s="71"/>
      <c r="F117" s="71"/>
      <c r="G117" s="71"/>
      <c r="H117" s="71"/>
      <c r="I117" s="71"/>
      <c r="J117" s="71"/>
      <c r="K117" s="71"/>
      <c r="L117" s="71"/>
      <c r="M117" s="71"/>
      <c r="N117" s="7"/>
    </row>
    <row r="118" spans="1:33" x14ac:dyDescent="0.2">
      <c r="C118" s="33"/>
      <c r="D118" s="72"/>
      <c r="E118" s="71"/>
      <c r="F118" s="71"/>
      <c r="G118" s="71"/>
      <c r="H118" s="71"/>
      <c r="I118" s="71"/>
      <c r="J118" s="71"/>
      <c r="K118" s="71"/>
      <c r="L118" s="71"/>
      <c r="M118" s="71"/>
      <c r="N118" s="7"/>
    </row>
    <row r="119" spans="1:33" x14ac:dyDescent="0.2">
      <c r="C119" s="33"/>
      <c r="D119" s="72"/>
      <c r="E119" s="71"/>
      <c r="F119" s="71"/>
      <c r="G119" s="71"/>
      <c r="H119" s="71"/>
      <c r="I119" s="71"/>
      <c r="J119" s="71"/>
      <c r="K119" s="71"/>
      <c r="L119" s="71"/>
      <c r="M119" s="71"/>
      <c r="N119" s="7"/>
    </row>
    <row r="120" spans="1:33" x14ac:dyDescent="0.2">
      <c r="C120" s="33"/>
      <c r="D120" s="72"/>
      <c r="E120" s="71"/>
      <c r="F120" s="71"/>
      <c r="G120" s="71"/>
      <c r="H120" s="71"/>
      <c r="I120" s="71"/>
      <c r="J120" s="71"/>
      <c r="K120" s="87"/>
      <c r="L120" s="87"/>
      <c r="M120" s="87"/>
      <c r="N120" s="7"/>
      <c r="P120" s="64"/>
    </row>
    <row r="121" spans="1:33" x14ac:dyDescent="0.2">
      <c r="C121" s="33"/>
      <c r="D121" s="72"/>
      <c r="E121" s="71"/>
      <c r="F121" s="71"/>
      <c r="G121" s="71"/>
      <c r="H121" s="71"/>
      <c r="I121" s="71"/>
      <c r="J121" s="71"/>
      <c r="K121" s="71"/>
      <c r="L121" s="71"/>
      <c r="M121" s="71"/>
      <c r="N121" s="7"/>
    </row>
    <row r="122" spans="1:33" x14ac:dyDescent="0.2">
      <c r="C122" s="33"/>
      <c r="D122" s="72"/>
      <c r="E122" s="71"/>
      <c r="F122" s="71"/>
      <c r="G122" s="71"/>
      <c r="H122" s="71"/>
      <c r="I122" s="71"/>
      <c r="J122" s="71"/>
      <c r="K122" s="71"/>
      <c r="L122" s="71"/>
      <c r="M122" s="71"/>
      <c r="N122" s="7"/>
    </row>
    <row r="123" spans="1:33" x14ac:dyDescent="0.2">
      <c r="C123" s="33"/>
      <c r="D123" s="72"/>
      <c r="E123" s="71"/>
      <c r="F123" s="71"/>
      <c r="G123" s="71"/>
      <c r="H123" s="71"/>
      <c r="I123" s="71"/>
      <c r="J123" s="71"/>
      <c r="K123" s="71"/>
      <c r="L123" s="71"/>
      <c r="M123" s="71"/>
      <c r="N123" s="7"/>
    </row>
    <row r="124" spans="1:33" x14ac:dyDescent="0.2">
      <c r="C124" s="33"/>
      <c r="D124" s="72"/>
      <c r="E124" s="71"/>
      <c r="F124" s="71"/>
      <c r="G124" s="71"/>
      <c r="H124" s="71"/>
      <c r="I124" s="71"/>
      <c r="J124" s="71"/>
      <c r="K124" s="71"/>
      <c r="L124" s="71"/>
      <c r="M124" s="71"/>
      <c r="N124" s="7"/>
      <c r="P124" s="64"/>
    </row>
    <row r="125" spans="1:33" x14ac:dyDescent="0.2">
      <c r="C125" s="33"/>
    </row>
    <row r="126" spans="1:33" x14ac:dyDescent="0.2">
      <c r="C126" s="33"/>
    </row>
    <row r="127" spans="1:33" x14ac:dyDescent="0.2">
      <c r="A127" s="49"/>
      <c r="C127" s="33"/>
      <c r="E127" s="32"/>
      <c r="F127" s="32"/>
      <c r="G127" s="67"/>
      <c r="H127" s="68"/>
      <c r="I127" s="67"/>
      <c r="J127" s="69"/>
      <c r="K127" s="67"/>
      <c r="L127" s="67"/>
      <c r="M127" s="67"/>
      <c r="P127" s="61"/>
      <c r="AC127" s="7"/>
      <c r="AD127" s="5"/>
      <c r="AE127" s="5"/>
      <c r="AF127" s="5"/>
      <c r="AG127" s="16"/>
    </row>
    <row r="128" spans="1:33" x14ac:dyDescent="0.2">
      <c r="C128" s="33"/>
      <c r="D128" s="434"/>
      <c r="E128" s="434"/>
      <c r="F128" s="71"/>
      <c r="G128" s="434"/>
      <c r="H128" s="434"/>
      <c r="I128" s="434"/>
      <c r="J128" s="434"/>
      <c r="K128" s="434"/>
      <c r="L128" s="434"/>
      <c r="M128" s="76"/>
      <c r="P128" s="65"/>
    </row>
    <row r="129" spans="3:16" x14ac:dyDescent="0.2">
      <c r="C129" s="33"/>
      <c r="D129" s="72"/>
      <c r="E129" s="434"/>
      <c r="F129" s="434"/>
      <c r="G129" s="434"/>
      <c r="H129" s="434"/>
      <c r="I129" s="434"/>
      <c r="J129" s="434"/>
      <c r="K129" s="434"/>
      <c r="L129" s="434"/>
      <c r="M129" s="76"/>
      <c r="P129" s="66"/>
    </row>
    <row r="130" spans="3:16" x14ac:dyDescent="0.2">
      <c r="C130" s="33"/>
      <c r="D130" s="72"/>
      <c r="E130" s="434"/>
      <c r="F130" s="434"/>
      <c r="G130" s="434"/>
      <c r="H130" s="434"/>
      <c r="I130" s="434"/>
      <c r="J130" s="72"/>
      <c r="K130" s="72"/>
      <c r="L130" s="434"/>
      <c r="M130" s="76"/>
      <c r="P130" s="66"/>
    </row>
    <row r="131" spans="3:16" x14ac:dyDescent="0.2">
      <c r="C131" s="33"/>
      <c r="D131" s="72"/>
      <c r="E131" s="434"/>
      <c r="F131" s="434"/>
      <c r="G131" s="434"/>
      <c r="H131" s="434"/>
      <c r="I131" s="434"/>
      <c r="J131" s="434"/>
      <c r="K131" s="434"/>
      <c r="L131" s="434"/>
      <c r="M131" s="76"/>
      <c r="P131" s="66"/>
    </row>
    <row r="132" spans="3:16" x14ac:dyDescent="0.2">
      <c r="C132" s="33"/>
      <c r="D132" s="72"/>
      <c r="E132" s="434"/>
      <c r="F132" s="434"/>
      <c r="G132" s="434"/>
      <c r="H132" s="434"/>
      <c r="I132" s="434"/>
      <c r="J132" s="434"/>
      <c r="K132" s="434"/>
      <c r="L132" s="434"/>
      <c r="M132" s="76"/>
      <c r="P132" s="66"/>
    </row>
    <row r="133" spans="3:16" x14ac:dyDescent="0.2">
      <c r="C133" s="33"/>
      <c r="D133" s="72"/>
      <c r="E133" s="434"/>
      <c r="F133" s="434"/>
      <c r="G133" s="434"/>
      <c r="H133" s="434"/>
      <c r="I133" s="434"/>
      <c r="J133" s="434"/>
      <c r="K133" s="434"/>
      <c r="L133" s="434"/>
      <c r="M133" s="76"/>
      <c r="P133" s="66"/>
    </row>
    <row r="134" spans="3:16" x14ac:dyDescent="0.2">
      <c r="C134" s="33"/>
      <c r="D134" s="434"/>
      <c r="E134" s="434"/>
      <c r="F134" s="434"/>
      <c r="G134" s="434"/>
      <c r="H134" s="434"/>
      <c r="I134" s="434"/>
      <c r="J134" s="434"/>
      <c r="K134" s="434"/>
      <c r="L134" s="434"/>
      <c r="M134" s="76"/>
      <c r="P134" s="66"/>
    </row>
    <row r="135" spans="3:16" x14ac:dyDescent="0.2">
      <c r="C135" s="33"/>
      <c r="D135" s="434"/>
      <c r="E135" s="434"/>
      <c r="F135" s="434"/>
      <c r="G135" s="434"/>
      <c r="H135" s="434"/>
      <c r="I135" s="434"/>
      <c r="J135" s="434"/>
      <c r="K135" s="434"/>
      <c r="L135" s="434"/>
      <c r="M135" s="76"/>
      <c r="P135" s="66"/>
    </row>
    <row r="136" spans="3:16" x14ac:dyDescent="0.2">
      <c r="C136" s="33"/>
      <c r="D136" s="434"/>
      <c r="E136" s="434"/>
      <c r="F136" s="434"/>
      <c r="G136" s="434"/>
      <c r="H136" s="434"/>
      <c r="I136" s="434"/>
      <c r="J136" s="434"/>
      <c r="K136" s="434"/>
      <c r="L136" s="434"/>
      <c r="M136" s="76"/>
      <c r="P136" s="66"/>
    </row>
    <row r="137" spans="3:16" x14ac:dyDescent="0.2">
      <c r="C137" s="33"/>
      <c r="D137" s="434"/>
      <c r="E137" s="434"/>
      <c r="F137" s="434"/>
      <c r="G137" s="434"/>
      <c r="H137" s="434"/>
      <c r="I137" s="434"/>
      <c r="J137" s="434"/>
      <c r="K137" s="434"/>
      <c r="L137" s="434"/>
      <c r="M137" s="76"/>
      <c r="P137" s="66"/>
    </row>
    <row r="138" spans="3:16" x14ac:dyDescent="0.2">
      <c r="C138" s="33"/>
      <c r="D138" s="434"/>
      <c r="E138" s="434"/>
      <c r="F138" s="434"/>
      <c r="G138" s="434"/>
      <c r="H138" s="434"/>
      <c r="I138" s="434"/>
      <c r="J138" s="434"/>
      <c r="K138" s="434"/>
      <c r="L138" s="445"/>
      <c r="M138" s="77"/>
      <c r="P138" s="66"/>
    </row>
    <row r="139" spans="3:16" x14ac:dyDescent="0.2">
      <c r="C139" s="33"/>
      <c r="D139" s="434"/>
      <c r="E139" s="434"/>
      <c r="F139" s="434"/>
      <c r="G139" s="434"/>
      <c r="H139" s="434"/>
      <c r="I139" s="434"/>
      <c r="J139" s="434"/>
      <c r="K139" s="434"/>
      <c r="L139" s="434"/>
      <c r="M139" s="76"/>
      <c r="P139" s="66"/>
    </row>
    <row r="140" spans="3:16" x14ac:dyDescent="0.2">
      <c r="C140" s="33"/>
      <c r="D140" s="434"/>
      <c r="E140" s="434"/>
      <c r="F140" s="434"/>
      <c r="G140" s="434"/>
      <c r="H140" s="434"/>
      <c r="I140" s="434"/>
      <c r="J140" s="434"/>
      <c r="K140" s="434"/>
      <c r="L140" s="434"/>
      <c r="M140" s="76"/>
      <c r="P140" s="65"/>
    </row>
    <row r="141" spans="3:16" x14ac:dyDescent="0.2">
      <c r="C141" s="33"/>
      <c r="D141" s="72"/>
      <c r="E141" s="72"/>
      <c r="F141" s="72"/>
      <c r="G141" s="72"/>
      <c r="H141" s="72"/>
      <c r="I141" s="71"/>
      <c r="J141" s="72"/>
      <c r="K141" s="72"/>
      <c r="L141" s="72"/>
    </row>
    <row r="142" spans="3:16" x14ac:dyDescent="0.2">
      <c r="C142" s="33"/>
      <c r="D142" s="72"/>
      <c r="E142" s="72"/>
      <c r="F142" s="72"/>
      <c r="G142" s="72"/>
      <c r="H142" s="72"/>
      <c r="I142" s="72"/>
      <c r="J142" s="72"/>
      <c r="K142" s="72"/>
      <c r="L142" s="72"/>
    </row>
    <row r="143" spans="3:16" x14ac:dyDescent="0.2">
      <c r="C143" s="33"/>
      <c r="D143" s="72"/>
      <c r="E143" s="72"/>
      <c r="F143" s="72"/>
      <c r="G143" s="72"/>
      <c r="H143" s="72"/>
      <c r="I143" s="72"/>
      <c r="J143" s="72"/>
      <c r="K143" s="72"/>
      <c r="L143" s="72"/>
    </row>
    <row r="144" spans="3:16" x14ac:dyDescent="0.2">
      <c r="C144" s="33"/>
    </row>
    <row r="145" spans="3:3" x14ac:dyDescent="0.2">
      <c r="C145" s="33"/>
    </row>
    <row r="146" spans="3:3" x14ac:dyDescent="0.2">
      <c r="C146" s="33"/>
    </row>
    <row r="147" spans="3:3" x14ac:dyDescent="0.2">
      <c r="C147" s="33"/>
    </row>
    <row r="148" spans="3:3" x14ac:dyDescent="0.2">
      <c r="C148" s="33"/>
    </row>
    <row r="149" spans="3:3" x14ac:dyDescent="0.2">
      <c r="C149" s="33"/>
    </row>
    <row r="150" spans="3:3" x14ac:dyDescent="0.2">
      <c r="C150" s="33"/>
    </row>
    <row r="151" spans="3:3" x14ac:dyDescent="0.2">
      <c r="C151" s="33"/>
    </row>
    <row r="152" spans="3:3" x14ac:dyDescent="0.2">
      <c r="C152" s="33"/>
    </row>
    <row r="153" spans="3:3" x14ac:dyDescent="0.2">
      <c r="C153" s="33"/>
    </row>
    <row r="154" spans="3:3" x14ac:dyDescent="0.2">
      <c r="C154" s="33"/>
    </row>
    <row r="155" spans="3:3" x14ac:dyDescent="0.2">
      <c r="C155" s="33"/>
    </row>
    <row r="156" spans="3:3" x14ac:dyDescent="0.2">
      <c r="C156" s="33"/>
    </row>
    <row r="157" spans="3:3" x14ac:dyDescent="0.2">
      <c r="C157" s="33"/>
    </row>
    <row r="158" spans="3:3" x14ac:dyDescent="0.2">
      <c r="C158" s="33"/>
    </row>
    <row r="159" spans="3:3" x14ac:dyDescent="0.2">
      <c r="C159" s="33"/>
    </row>
    <row r="160" spans="3:3" x14ac:dyDescent="0.2">
      <c r="C160" s="33"/>
    </row>
    <row r="161" spans="3:3" x14ac:dyDescent="0.2">
      <c r="C161" s="33"/>
    </row>
    <row r="162" spans="3:3" x14ac:dyDescent="0.2">
      <c r="C162" s="33"/>
    </row>
    <row r="163" spans="3:3" x14ac:dyDescent="0.2">
      <c r="C163" s="33"/>
    </row>
    <row r="164" spans="3:3" x14ac:dyDescent="0.2">
      <c r="C164" s="33"/>
    </row>
    <row r="165" spans="3:3" x14ac:dyDescent="0.2">
      <c r="C165" s="33"/>
    </row>
    <row r="166" spans="3:3" x14ac:dyDescent="0.2">
      <c r="C166" s="33"/>
    </row>
    <row r="167" spans="3:3" x14ac:dyDescent="0.2">
      <c r="C167" s="33"/>
    </row>
    <row r="168" spans="3:3" x14ac:dyDescent="0.2">
      <c r="C168" s="33"/>
    </row>
    <row r="169" spans="3:3" x14ac:dyDescent="0.2">
      <c r="C169" s="33"/>
    </row>
    <row r="170" spans="3:3" x14ac:dyDescent="0.2">
      <c r="C170" s="33"/>
    </row>
    <row r="171" spans="3:3" x14ac:dyDescent="0.2">
      <c r="C171" s="33"/>
    </row>
    <row r="172" spans="3:3" x14ac:dyDescent="0.2">
      <c r="C172" s="33"/>
    </row>
    <row r="173" spans="3:3" x14ac:dyDescent="0.2">
      <c r="C173" s="33"/>
    </row>
    <row r="174" spans="3:3" x14ac:dyDescent="0.2">
      <c r="C174" s="33"/>
    </row>
    <row r="175" spans="3:3" x14ac:dyDescent="0.2">
      <c r="C175" s="33"/>
    </row>
    <row r="176" spans="3:3" x14ac:dyDescent="0.2">
      <c r="C176" s="33"/>
    </row>
    <row r="177" spans="3:3" x14ac:dyDescent="0.2">
      <c r="C177" s="33"/>
    </row>
    <row r="178" spans="3:3" x14ac:dyDescent="0.2">
      <c r="C178" s="33"/>
    </row>
    <row r="179" spans="3:3" x14ac:dyDescent="0.2">
      <c r="C179" s="33"/>
    </row>
    <row r="180" spans="3:3" x14ac:dyDescent="0.2">
      <c r="C180" s="33"/>
    </row>
    <row r="181" spans="3:3" x14ac:dyDescent="0.2">
      <c r="C181" s="33"/>
    </row>
    <row r="182" spans="3:3" x14ac:dyDescent="0.2">
      <c r="C182" s="33"/>
    </row>
    <row r="183" spans="3:3" x14ac:dyDescent="0.2">
      <c r="C183" s="33"/>
    </row>
    <row r="184" spans="3:3" x14ac:dyDescent="0.2">
      <c r="C184" s="33"/>
    </row>
    <row r="185" spans="3:3" x14ac:dyDescent="0.2">
      <c r="C185" s="33"/>
    </row>
    <row r="186" spans="3:3" x14ac:dyDescent="0.2">
      <c r="C186" s="33"/>
    </row>
    <row r="187" spans="3:3" x14ac:dyDescent="0.2">
      <c r="C187" s="33"/>
    </row>
    <row r="188" spans="3:3" x14ac:dyDescent="0.2">
      <c r="C188" s="33"/>
    </row>
    <row r="189" spans="3:3" x14ac:dyDescent="0.2">
      <c r="C189" s="33"/>
    </row>
    <row r="190" spans="3:3" x14ac:dyDescent="0.2">
      <c r="C190" s="33"/>
    </row>
    <row r="191" spans="3:3" x14ac:dyDescent="0.2">
      <c r="C191" s="33"/>
    </row>
    <row r="192" spans="3:3" x14ac:dyDescent="0.2">
      <c r="C192" s="33"/>
    </row>
    <row r="193" spans="3:3" x14ac:dyDescent="0.2">
      <c r="C193" s="33"/>
    </row>
    <row r="194" spans="3:3" x14ac:dyDescent="0.2">
      <c r="C194" s="33"/>
    </row>
    <row r="195" spans="3:3" x14ac:dyDescent="0.2">
      <c r="C195" s="33"/>
    </row>
    <row r="196" spans="3:3" x14ac:dyDescent="0.2">
      <c r="C196" s="33"/>
    </row>
    <row r="197" spans="3:3" x14ac:dyDescent="0.2">
      <c r="C197" s="33"/>
    </row>
    <row r="198" spans="3:3" x14ac:dyDescent="0.2">
      <c r="C198" s="33"/>
    </row>
    <row r="199" spans="3:3" x14ac:dyDescent="0.2">
      <c r="C199" s="33"/>
    </row>
    <row r="200" spans="3:3" x14ac:dyDescent="0.2">
      <c r="C200" s="33"/>
    </row>
    <row r="201" spans="3:3" x14ac:dyDescent="0.2">
      <c r="C201" s="33"/>
    </row>
    <row r="202" spans="3:3" x14ac:dyDescent="0.2">
      <c r="C202" s="33"/>
    </row>
    <row r="203" spans="3:3" x14ac:dyDescent="0.2">
      <c r="C203" s="33"/>
    </row>
    <row r="204" spans="3:3" x14ac:dyDescent="0.2">
      <c r="C204" s="33"/>
    </row>
    <row r="205" spans="3:3" x14ac:dyDescent="0.2">
      <c r="C205" s="33"/>
    </row>
    <row r="206" spans="3:3" x14ac:dyDescent="0.2">
      <c r="C206" s="33"/>
    </row>
    <row r="207" spans="3:3" x14ac:dyDescent="0.2">
      <c r="C207" s="33"/>
    </row>
    <row r="208" spans="3:3" x14ac:dyDescent="0.2">
      <c r="C208" s="33"/>
    </row>
    <row r="209" spans="3:3" x14ac:dyDescent="0.2">
      <c r="C209" s="33"/>
    </row>
    <row r="210" spans="3:3" x14ac:dyDescent="0.2">
      <c r="C210" s="33"/>
    </row>
    <row r="211" spans="3:3" x14ac:dyDescent="0.2">
      <c r="C211" s="33"/>
    </row>
    <row r="212" spans="3:3" x14ac:dyDescent="0.2">
      <c r="C212" s="33"/>
    </row>
    <row r="213" spans="3:3" x14ac:dyDescent="0.2">
      <c r="C213" s="33"/>
    </row>
    <row r="214" spans="3:3" x14ac:dyDescent="0.2">
      <c r="C214" s="33"/>
    </row>
    <row r="215" spans="3:3" x14ac:dyDescent="0.2">
      <c r="C215" s="33"/>
    </row>
    <row r="216" spans="3:3" x14ac:dyDescent="0.2">
      <c r="C216" s="33"/>
    </row>
    <row r="217" spans="3:3" x14ac:dyDescent="0.2">
      <c r="C217" s="33"/>
    </row>
    <row r="218" spans="3:3" x14ac:dyDescent="0.2">
      <c r="C218" s="33"/>
    </row>
    <row r="219" spans="3:3" x14ac:dyDescent="0.2">
      <c r="C219" s="33"/>
    </row>
    <row r="220" spans="3:3" x14ac:dyDescent="0.2">
      <c r="C220" s="33"/>
    </row>
    <row r="221" spans="3:3" x14ac:dyDescent="0.2">
      <c r="C221" s="33"/>
    </row>
    <row r="222" spans="3:3" x14ac:dyDescent="0.2">
      <c r="C222" s="33"/>
    </row>
    <row r="223" spans="3:3" x14ac:dyDescent="0.2">
      <c r="C223" s="33"/>
    </row>
    <row r="224" spans="3:3" x14ac:dyDescent="0.2">
      <c r="C224" s="33"/>
    </row>
    <row r="225" spans="3:3" x14ac:dyDescent="0.2">
      <c r="C225" s="33"/>
    </row>
    <row r="226" spans="3:3" x14ac:dyDescent="0.2">
      <c r="C226" s="33"/>
    </row>
    <row r="227" spans="3:3" x14ac:dyDescent="0.2">
      <c r="C227" s="33"/>
    </row>
    <row r="228" spans="3:3" x14ac:dyDescent="0.2">
      <c r="C228" s="33"/>
    </row>
    <row r="229" spans="3:3" x14ac:dyDescent="0.2">
      <c r="C229" s="33"/>
    </row>
    <row r="230" spans="3:3" x14ac:dyDescent="0.2">
      <c r="C230" s="33"/>
    </row>
    <row r="231" spans="3:3" x14ac:dyDescent="0.2">
      <c r="C231" s="33"/>
    </row>
    <row r="232" spans="3:3" x14ac:dyDescent="0.2">
      <c r="C232" s="33"/>
    </row>
    <row r="233" spans="3:3" x14ac:dyDescent="0.2">
      <c r="C233" s="33"/>
    </row>
    <row r="234" spans="3:3" x14ac:dyDescent="0.2">
      <c r="C234" s="33"/>
    </row>
    <row r="235" spans="3:3" x14ac:dyDescent="0.2">
      <c r="C235" s="33"/>
    </row>
    <row r="236" spans="3:3" x14ac:dyDescent="0.2">
      <c r="C236" s="33"/>
    </row>
    <row r="237" spans="3:3" x14ac:dyDescent="0.2">
      <c r="C237" s="33"/>
    </row>
    <row r="238" spans="3:3" x14ac:dyDescent="0.2">
      <c r="C238" s="33"/>
    </row>
    <row r="239" spans="3:3" x14ac:dyDescent="0.2">
      <c r="C239" s="33"/>
    </row>
    <row r="240" spans="3:3" x14ac:dyDescent="0.2">
      <c r="C240" s="33"/>
    </row>
    <row r="241" spans="3:3" x14ac:dyDescent="0.2">
      <c r="C241" s="33"/>
    </row>
    <row r="242" spans="3:3" x14ac:dyDescent="0.2">
      <c r="C242" s="33"/>
    </row>
    <row r="243" spans="3:3" x14ac:dyDescent="0.2">
      <c r="C243" s="33"/>
    </row>
    <row r="244" spans="3:3" x14ac:dyDescent="0.2">
      <c r="C244" s="33"/>
    </row>
    <row r="245" spans="3:3" x14ac:dyDescent="0.2">
      <c r="C245" s="33"/>
    </row>
    <row r="246" spans="3:3" x14ac:dyDescent="0.2">
      <c r="C246" s="33"/>
    </row>
    <row r="247" spans="3:3" x14ac:dyDescent="0.2">
      <c r="C247" s="33"/>
    </row>
    <row r="248" spans="3:3" x14ac:dyDescent="0.2">
      <c r="C248" s="33"/>
    </row>
    <row r="249" spans="3:3" x14ac:dyDescent="0.2">
      <c r="C249" s="33"/>
    </row>
    <row r="250" spans="3:3" x14ac:dyDescent="0.2">
      <c r="C250" s="3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R88"/>
  <sheetViews>
    <sheetView zoomScale="85" zoomScaleNormal="85" zoomScalePageLayoutView="85" workbookViewId="0">
      <selection activeCell="M30" sqref="M30"/>
    </sheetView>
  </sheetViews>
  <sheetFormatPr baseColWidth="10" defaultColWidth="8.83203125" defaultRowHeight="15" x14ac:dyDescent="0.2"/>
  <cols>
    <col min="1" max="1" width="3.5" customWidth="1"/>
    <col min="2" max="2" width="30" customWidth="1"/>
    <col min="3" max="3" width="13.6640625" customWidth="1"/>
    <col min="4" max="4" width="13.5" customWidth="1"/>
    <col min="5" max="5" width="12.5" customWidth="1"/>
    <col min="6" max="6" width="13.6640625" style="14" customWidth="1"/>
    <col min="7" max="7" width="11.1640625" customWidth="1"/>
    <col min="8" max="8" width="13.5" style="9" customWidth="1"/>
    <col min="9" max="10" width="13.5" style="12" customWidth="1"/>
    <col min="11" max="11" width="8.83203125" customWidth="1"/>
    <col min="12" max="12" width="13.33203125" customWidth="1"/>
    <col min="13" max="13" width="9.1640625" style="12" customWidth="1"/>
    <col min="14" max="14" width="9.1640625" style="11" customWidth="1"/>
    <col min="15" max="15" width="10.5" customWidth="1"/>
    <col min="16" max="16" width="13.83203125" bestFit="1" customWidth="1"/>
    <col min="17" max="17" width="19.33203125" customWidth="1"/>
    <col min="18" max="18" width="11.5" customWidth="1"/>
  </cols>
  <sheetData>
    <row r="1" spans="1:18" s="37" customFormat="1" ht="19" x14ac:dyDescent="0.25">
      <c r="A1" s="495" t="s">
        <v>710</v>
      </c>
      <c r="B1" s="143" t="s">
        <v>33</v>
      </c>
      <c r="F1" s="93"/>
      <c r="H1" s="94"/>
      <c r="I1" s="95"/>
      <c r="J1" s="95"/>
      <c r="M1" s="96"/>
      <c r="N1" s="97"/>
    </row>
    <row r="2" spans="1:18" x14ac:dyDescent="0.2">
      <c r="I2" s="17"/>
      <c r="J2" s="17"/>
    </row>
    <row r="3" spans="1:18" s="399" customFormat="1" x14ac:dyDescent="0.2">
      <c r="B3" s="399" t="s">
        <v>400</v>
      </c>
      <c r="C3" s="399" t="s">
        <v>322</v>
      </c>
      <c r="D3" s="399" t="s">
        <v>323</v>
      </c>
      <c r="E3" s="399" t="s">
        <v>104</v>
      </c>
      <c r="F3" s="399" t="s">
        <v>323</v>
      </c>
      <c r="G3" s="399" t="s">
        <v>324</v>
      </c>
      <c r="H3" s="399" t="s">
        <v>324</v>
      </c>
      <c r="I3" s="400" t="s">
        <v>326</v>
      </c>
      <c r="J3" s="400" t="s">
        <v>326</v>
      </c>
      <c r="K3" s="399" t="s">
        <v>390</v>
      </c>
      <c r="L3" s="399" t="s">
        <v>390</v>
      </c>
      <c r="M3" s="401" t="s">
        <v>390</v>
      </c>
      <c r="N3" s="401" t="s">
        <v>390</v>
      </c>
      <c r="O3" s="399" t="s">
        <v>326</v>
      </c>
    </row>
    <row r="4" spans="1:18" s="365" customFormat="1" x14ac:dyDescent="0.2">
      <c r="B4" s="371" t="s">
        <v>44</v>
      </c>
      <c r="C4" s="376" t="s">
        <v>112</v>
      </c>
      <c r="D4" s="376" t="s">
        <v>112</v>
      </c>
      <c r="E4" s="376" t="s">
        <v>112</v>
      </c>
      <c r="F4" s="376" t="s">
        <v>112</v>
      </c>
      <c r="G4" s="376" t="s">
        <v>112</v>
      </c>
      <c r="H4" s="376" t="s">
        <v>112</v>
      </c>
      <c r="I4" s="371" t="s">
        <v>160</v>
      </c>
      <c r="J4" s="371" t="s">
        <v>160</v>
      </c>
      <c r="K4" s="371" t="s">
        <v>112</v>
      </c>
      <c r="L4" s="376" t="s">
        <v>112</v>
      </c>
      <c r="M4" s="376" t="s">
        <v>112</v>
      </c>
      <c r="N4" s="376" t="s">
        <v>112</v>
      </c>
      <c r="O4" s="371" t="s">
        <v>160</v>
      </c>
    </row>
    <row r="5" spans="1:18" s="99" customFormat="1" ht="20" customHeight="1" x14ac:dyDescent="0.2">
      <c r="B5" s="99" t="s">
        <v>146</v>
      </c>
      <c r="C5" s="99" t="s">
        <v>148</v>
      </c>
      <c r="D5" s="99" t="s">
        <v>149</v>
      </c>
      <c r="E5" s="99" t="s">
        <v>143</v>
      </c>
      <c r="F5" s="100" t="s">
        <v>151</v>
      </c>
      <c r="G5" s="101" t="s">
        <v>152</v>
      </c>
      <c r="H5" s="99" t="s">
        <v>409</v>
      </c>
      <c r="I5" s="138" t="s">
        <v>153</v>
      </c>
      <c r="J5" s="138" t="s">
        <v>362</v>
      </c>
      <c r="K5" s="99" t="s">
        <v>154</v>
      </c>
      <c r="L5" s="99" t="s">
        <v>154</v>
      </c>
      <c r="M5" s="102" t="s">
        <v>155</v>
      </c>
      <c r="N5" s="99" t="s">
        <v>102</v>
      </c>
      <c r="O5" s="140" t="s">
        <v>398</v>
      </c>
      <c r="P5" s="140" t="s">
        <v>399</v>
      </c>
      <c r="Q5" s="247" t="s">
        <v>362</v>
      </c>
      <c r="R5" s="99" t="s">
        <v>161</v>
      </c>
    </row>
    <row r="6" spans="1:18" s="98" customFormat="1" ht="20" customHeight="1" x14ac:dyDescent="0.2">
      <c r="B6" s="98" t="s">
        <v>32</v>
      </c>
      <c r="C6" s="98" t="s">
        <v>147</v>
      </c>
      <c r="D6" s="98" t="s">
        <v>394</v>
      </c>
      <c r="E6" s="98" t="s">
        <v>532</v>
      </c>
      <c r="F6" s="103" t="s">
        <v>395</v>
      </c>
      <c r="G6" s="99" t="s">
        <v>0</v>
      </c>
      <c r="H6" s="98" t="s">
        <v>396</v>
      </c>
      <c r="I6" s="139" t="s">
        <v>397</v>
      </c>
      <c r="J6" s="139" t="s">
        <v>397</v>
      </c>
      <c r="K6" s="98" t="s">
        <v>394</v>
      </c>
      <c r="L6" s="98" t="s">
        <v>395</v>
      </c>
      <c r="M6" s="525" t="s">
        <v>705</v>
      </c>
      <c r="O6" s="141" t="s">
        <v>706</v>
      </c>
      <c r="P6" s="141" t="s">
        <v>707</v>
      </c>
      <c r="Q6" s="141" t="s">
        <v>707</v>
      </c>
      <c r="R6" s="104" t="s">
        <v>327</v>
      </c>
    </row>
    <row r="7" spans="1:18" s="105" customFormat="1" x14ac:dyDescent="0.2">
      <c r="B7" s="105" t="s">
        <v>34</v>
      </c>
      <c r="C7" s="105" t="s">
        <v>68</v>
      </c>
      <c r="D7" s="106"/>
      <c r="E7" s="107"/>
      <c r="F7" s="112">
        <f>0.05+0.019</f>
        <v>6.9000000000000006E-2</v>
      </c>
      <c r="G7" s="111" t="s">
        <v>62</v>
      </c>
      <c r="H7" s="108">
        <v>56.11</v>
      </c>
      <c r="I7" s="95">
        <f>F7/F$27</f>
        <v>26.285714285714285</v>
      </c>
      <c r="J7" s="95">
        <f>I7</f>
        <v>26.285714285714285</v>
      </c>
      <c r="L7" s="105">
        <v>10</v>
      </c>
      <c r="M7" s="109">
        <v>198</v>
      </c>
      <c r="N7" s="105">
        <v>0.97</v>
      </c>
      <c r="O7" s="97">
        <f>M7/L7</f>
        <v>19.8</v>
      </c>
      <c r="P7" s="97">
        <f t="shared" ref="P7:P21" si="0">O7*I7</f>
        <v>520.45714285714291</v>
      </c>
      <c r="Q7" s="97">
        <f>P7</f>
        <v>520.45714285714291</v>
      </c>
      <c r="R7" s="105" t="s">
        <v>162</v>
      </c>
    </row>
    <row r="8" spans="1:18" s="105" customFormat="1" x14ac:dyDescent="0.2">
      <c r="B8" s="105" t="s">
        <v>35</v>
      </c>
      <c r="C8" s="105" t="s">
        <v>69</v>
      </c>
      <c r="D8" s="106">
        <v>0.2</v>
      </c>
      <c r="E8" s="113">
        <v>1.1200000000000001</v>
      </c>
      <c r="F8" s="372">
        <f>D8*E8</f>
        <v>0.22400000000000003</v>
      </c>
      <c r="G8" s="373" t="s">
        <v>79</v>
      </c>
      <c r="H8" s="108">
        <v>106.12</v>
      </c>
      <c r="I8" s="95">
        <f t="shared" ref="I8:I19" si="1">F8/F$27</f>
        <v>85.333333333333343</v>
      </c>
      <c r="J8" s="95">
        <f t="shared" ref="J8:J20" si="2">I8</f>
        <v>85.333333333333343</v>
      </c>
      <c r="L8" s="113">
        <v>0.45300000000000001</v>
      </c>
      <c r="M8" s="113">
        <v>0.39</v>
      </c>
      <c r="N8" s="105">
        <v>0.99</v>
      </c>
      <c r="O8" s="134">
        <f t="shared" ref="O8:O21" si="3">M8/L8</f>
        <v>0.86092715231788075</v>
      </c>
      <c r="P8" s="97">
        <f t="shared" si="0"/>
        <v>73.465783664459167</v>
      </c>
      <c r="Q8" s="97">
        <f t="shared" ref="Q8:Q20" si="4">P8</f>
        <v>73.465783664459167</v>
      </c>
      <c r="R8" s="105" t="s">
        <v>341</v>
      </c>
    </row>
    <row r="9" spans="1:18" s="105" customFormat="1" x14ac:dyDescent="0.2">
      <c r="B9" s="105" t="s">
        <v>13</v>
      </c>
      <c r="C9" s="105" t="s">
        <v>70</v>
      </c>
      <c r="D9" s="106"/>
      <c r="E9" s="113"/>
      <c r="F9" s="112">
        <v>4.7E-2</v>
      </c>
      <c r="G9" s="111" t="s">
        <v>78</v>
      </c>
      <c r="H9" s="108">
        <v>164.2</v>
      </c>
      <c r="I9" s="95">
        <f t="shared" si="1"/>
        <v>17.904761904761905</v>
      </c>
      <c r="J9" s="95">
        <f t="shared" si="2"/>
        <v>17.904761904761905</v>
      </c>
      <c r="L9" s="105">
        <v>1</v>
      </c>
      <c r="M9" s="109">
        <v>7.5</v>
      </c>
      <c r="N9" s="105">
        <v>0.98</v>
      </c>
      <c r="O9" s="134">
        <f t="shared" si="3"/>
        <v>7.5</v>
      </c>
      <c r="P9" s="97">
        <f t="shared" si="0"/>
        <v>134.28571428571428</v>
      </c>
      <c r="Q9" s="97">
        <f t="shared" si="4"/>
        <v>134.28571428571428</v>
      </c>
      <c r="R9" s="105" t="s">
        <v>204</v>
      </c>
    </row>
    <row r="10" spans="1:18" s="105" customFormat="1" x14ac:dyDescent="0.2">
      <c r="B10" s="105" t="s">
        <v>6</v>
      </c>
      <c r="C10" s="105" t="s">
        <v>89</v>
      </c>
      <c r="D10" s="113">
        <f>0.45+0.025+0.875+0.875</f>
        <v>2.2250000000000001</v>
      </c>
      <c r="E10" s="113">
        <v>1</v>
      </c>
      <c r="F10" s="112">
        <f>D10*E10</f>
        <v>2.2250000000000001</v>
      </c>
      <c r="G10" s="111" t="s">
        <v>77</v>
      </c>
      <c r="H10" s="108">
        <v>18.010000000000002</v>
      </c>
      <c r="I10" s="95">
        <f>F10/F$27</f>
        <v>847.61904761904759</v>
      </c>
      <c r="J10" s="95">
        <f t="shared" si="2"/>
        <v>847.61904761904759</v>
      </c>
      <c r="K10" s="105">
        <v>5678</v>
      </c>
      <c r="L10" s="105">
        <f>K10*E10</f>
        <v>5678</v>
      </c>
      <c r="M10" s="109">
        <v>1.5</v>
      </c>
      <c r="N10" s="113">
        <v>1</v>
      </c>
      <c r="O10" s="131">
        <f t="shared" si="3"/>
        <v>2.6417752729834446E-4</v>
      </c>
      <c r="P10" s="134">
        <f t="shared" si="0"/>
        <v>0.22392190409097767</v>
      </c>
      <c r="Q10" s="142">
        <f t="shared" si="4"/>
        <v>0.22392190409097767</v>
      </c>
      <c r="R10" s="105" t="s">
        <v>342</v>
      </c>
    </row>
    <row r="11" spans="1:18" s="105" customFormat="1" x14ac:dyDescent="0.2">
      <c r="B11" s="105" t="s">
        <v>53</v>
      </c>
      <c r="C11" s="105" t="s">
        <v>71</v>
      </c>
      <c r="D11" s="106">
        <f>0.061+0.118125</f>
        <v>0.17912499999999998</v>
      </c>
      <c r="E11" s="113">
        <v>1.18</v>
      </c>
      <c r="F11" s="112">
        <f>D11*E11</f>
        <v>0.21136749999999996</v>
      </c>
      <c r="G11" s="111" t="s">
        <v>76</v>
      </c>
      <c r="H11" s="108">
        <v>36.479999999999997</v>
      </c>
      <c r="I11" s="95">
        <f t="shared" si="1"/>
        <v>80.520952380952366</v>
      </c>
      <c r="J11" s="95">
        <f t="shared" si="2"/>
        <v>80.520952380952366</v>
      </c>
      <c r="L11" s="109">
        <v>1000</v>
      </c>
      <c r="M11" s="109">
        <v>93.7</v>
      </c>
      <c r="N11" s="105">
        <v>0.37</v>
      </c>
      <c r="O11" s="134">
        <f t="shared" si="3"/>
        <v>9.3700000000000006E-2</v>
      </c>
      <c r="P11" s="134">
        <f t="shared" si="0"/>
        <v>7.5448132380952373</v>
      </c>
      <c r="Q11" s="134">
        <f t="shared" si="4"/>
        <v>7.5448132380952373</v>
      </c>
      <c r="R11" s="105" t="s">
        <v>342</v>
      </c>
    </row>
    <row r="12" spans="1:18" s="105" customFormat="1" x14ac:dyDescent="0.2">
      <c r="B12" s="105" t="s">
        <v>37</v>
      </c>
      <c r="C12" s="105" t="s">
        <v>72</v>
      </c>
      <c r="D12" s="106">
        <v>0.22500000000000001</v>
      </c>
      <c r="E12" s="113">
        <v>0.65300000000000002</v>
      </c>
      <c r="F12" s="112">
        <f>D12*E12</f>
        <v>0.146925</v>
      </c>
      <c r="G12" s="111" t="s">
        <v>75</v>
      </c>
      <c r="H12" s="108">
        <v>86.14</v>
      </c>
      <c r="I12" s="95">
        <f t="shared" si="1"/>
        <v>55.971428571428568</v>
      </c>
      <c r="J12" s="95">
        <f>I12*0.05</f>
        <v>2.7985714285714285</v>
      </c>
      <c r="L12" s="113">
        <v>0.45</v>
      </c>
      <c r="M12" s="109">
        <v>1</v>
      </c>
      <c r="N12" s="105">
        <v>0.95</v>
      </c>
      <c r="O12" s="134">
        <f t="shared" si="3"/>
        <v>2.2222222222222223</v>
      </c>
      <c r="P12" s="97">
        <f t="shared" si="0"/>
        <v>124.38095238095238</v>
      </c>
      <c r="Q12" s="134">
        <f>P12*0.05</f>
        <v>6.2190476190476192</v>
      </c>
      <c r="R12" s="105" t="s">
        <v>204</v>
      </c>
    </row>
    <row r="13" spans="1:18" s="105" customFormat="1" x14ac:dyDescent="0.2">
      <c r="B13" s="105" t="s">
        <v>38</v>
      </c>
      <c r="C13" s="105" t="s">
        <v>73</v>
      </c>
      <c r="D13" s="113">
        <f>0.025+(4.375*0.3)+(4.375*0.15)</f>
        <v>1.9937499999999999</v>
      </c>
      <c r="E13" s="113">
        <v>0.71299999999999997</v>
      </c>
      <c r="F13" s="112">
        <f>D13*E13</f>
        <v>1.4215437499999999</v>
      </c>
      <c r="G13" s="111" t="s">
        <v>74</v>
      </c>
      <c r="H13" s="108">
        <v>74.12</v>
      </c>
      <c r="I13" s="95">
        <f>F13/F$27</f>
        <v>541.54047619047606</v>
      </c>
      <c r="J13" s="95">
        <f>I13*0.05</f>
        <v>27.077023809523805</v>
      </c>
      <c r="K13" s="105">
        <v>18</v>
      </c>
      <c r="L13" s="109">
        <f>K13*E13</f>
        <v>12.834</v>
      </c>
      <c r="M13" s="109">
        <v>790</v>
      </c>
      <c r="N13" s="105">
        <v>0.997</v>
      </c>
      <c r="O13" s="97">
        <f t="shared" si="3"/>
        <v>61.555243883434628</v>
      </c>
      <c r="P13" s="97">
        <f t="shared" si="0"/>
        <v>33334.656084656075</v>
      </c>
      <c r="Q13" s="97">
        <f t="shared" ref="Q13:Q14" si="5">P13*0.05</f>
        <v>1666.7328042328038</v>
      </c>
    </row>
    <row r="14" spans="1:18" s="105" customFormat="1" x14ac:dyDescent="0.2">
      <c r="B14" s="105" t="s">
        <v>39</v>
      </c>
      <c r="C14" s="105" t="s">
        <v>80</v>
      </c>
      <c r="D14" s="106"/>
      <c r="E14" s="113"/>
      <c r="F14" s="112">
        <f>0.0025+0.00656</f>
        <v>9.0600000000000003E-3</v>
      </c>
      <c r="G14" s="111" t="s">
        <v>81</v>
      </c>
      <c r="H14" s="108">
        <v>120.37</v>
      </c>
      <c r="I14" s="95">
        <f t="shared" si="1"/>
        <v>3.4514285714285715</v>
      </c>
      <c r="J14" s="344">
        <f>I14*0.05</f>
        <v>0.1725714285714286</v>
      </c>
      <c r="L14" s="113">
        <v>0.45</v>
      </c>
      <c r="M14" s="109">
        <v>0.18</v>
      </c>
      <c r="N14" s="105">
        <v>0.995</v>
      </c>
      <c r="O14" s="134">
        <f t="shared" si="3"/>
        <v>0.39999999999999997</v>
      </c>
      <c r="P14" s="134">
        <f t="shared" si="0"/>
        <v>1.3805714285714286</v>
      </c>
      <c r="Q14" s="142">
        <f t="shared" si="5"/>
        <v>6.9028571428571425E-2</v>
      </c>
      <c r="R14" s="105" t="s">
        <v>342</v>
      </c>
    </row>
    <row r="15" spans="1:18" s="105" customFormat="1" x14ac:dyDescent="0.2">
      <c r="B15" s="105" t="s">
        <v>40</v>
      </c>
      <c r="C15" s="105" t="s">
        <v>82</v>
      </c>
      <c r="D15" s="106">
        <v>0.08</v>
      </c>
      <c r="E15" s="113">
        <v>1.1000000000000001</v>
      </c>
      <c r="F15" s="112">
        <f>D15*E15</f>
        <v>8.8000000000000009E-2</v>
      </c>
      <c r="G15" s="111" t="s">
        <v>83</v>
      </c>
      <c r="H15" s="108">
        <v>78.13</v>
      </c>
      <c r="I15" s="95">
        <f t="shared" si="1"/>
        <v>33.523809523809526</v>
      </c>
      <c r="J15" s="95">
        <f t="shared" si="2"/>
        <v>33.523809523809526</v>
      </c>
      <c r="K15" s="105">
        <v>1</v>
      </c>
      <c r="L15" s="105">
        <v>10</v>
      </c>
      <c r="M15" s="109">
        <v>205</v>
      </c>
      <c r="N15" s="105">
        <v>0.99</v>
      </c>
      <c r="O15" s="97">
        <f t="shared" si="3"/>
        <v>20.5</v>
      </c>
      <c r="P15" s="97">
        <f t="shared" si="0"/>
        <v>687.2380952380953</v>
      </c>
      <c r="Q15" s="97">
        <f t="shared" si="4"/>
        <v>687.2380952380953</v>
      </c>
      <c r="R15" s="105" t="s">
        <v>204</v>
      </c>
    </row>
    <row r="16" spans="1:18" s="105" customFormat="1" x14ac:dyDescent="0.2">
      <c r="B16" s="105" t="s">
        <v>25</v>
      </c>
      <c r="C16" s="105" t="s">
        <v>84</v>
      </c>
      <c r="D16" s="106"/>
      <c r="E16" s="113">
        <v>2</v>
      </c>
      <c r="F16" s="112">
        <v>0.01</v>
      </c>
      <c r="G16" s="111" t="s">
        <v>85</v>
      </c>
      <c r="H16" s="108" t="s">
        <v>86</v>
      </c>
      <c r="I16" s="95">
        <f t="shared" si="1"/>
        <v>3.8095238095238093</v>
      </c>
      <c r="J16" s="95">
        <f t="shared" si="2"/>
        <v>3.8095238095238093</v>
      </c>
      <c r="L16" s="105">
        <v>5</v>
      </c>
      <c r="M16" s="109">
        <v>193.1</v>
      </c>
      <c r="N16" s="105">
        <v>0.999</v>
      </c>
      <c r="O16" s="97">
        <f t="shared" si="3"/>
        <v>38.619999999999997</v>
      </c>
      <c r="P16" s="97">
        <f t="shared" si="0"/>
        <v>147.12380952380951</v>
      </c>
      <c r="Q16" s="97">
        <f t="shared" si="4"/>
        <v>147.12380952380951</v>
      </c>
    </row>
    <row r="17" spans="2:18" s="105" customFormat="1" x14ac:dyDescent="0.2">
      <c r="B17" s="105" t="s">
        <v>41</v>
      </c>
      <c r="C17" s="105" t="s">
        <v>87</v>
      </c>
      <c r="D17" s="106">
        <f>4.375*0.04</f>
        <v>0.17500000000000002</v>
      </c>
      <c r="E17" s="113">
        <v>1.2</v>
      </c>
      <c r="F17" s="112">
        <f>D17*E17</f>
        <v>0.21000000000000002</v>
      </c>
      <c r="G17" s="111" t="s">
        <v>88</v>
      </c>
      <c r="H17" s="108">
        <v>123.11</v>
      </c>
      <c r="I17" s="95">
        <f t="shared" si="1"/>
        <v>80</v>
      </c>
      <c r="J17" s="95">
        <f t="shared" si="2"/>
        <v>80</v>
      </c>
      <c r="L17" s="105">
        <v>45</v>
      </c>
      <c r="M17" s="109">
        <v>30</v>
      </c>
      <c r="N17" s="105">
        <v>0.99</v>
      </c>
      <c r="O17" s="134">
        <f t="shared" si="3"/>
        <v>0.66666666666666663</v>
      </c>
      <c r="P17" s="97">
        <f t="shared" si="0"/>
        <v>53.333333333333329</v>
      </c>
      <c r="Q17" s="97">
        <f t="shared" si="4"/>
        <v>53.333333333333329</v>
      </c>
    </row>
    <row r="18" spans="2:18" s="105" customFormat="1" x14ac:dyDescent="0.2">
      <c r="B18" s="105" t="s">
        <v>98</v>
      </c>
      <c r="C18" s="105" t="s">
        <v>89</v>
      </c>
      <c r="D18" s="106"/>
      <c r="E18" s="113">
        <v>1.31</v>
      </c>
      <c r="F18" s="112">
        <v>0.17499999999999999</v>
      </c>
      <c r="G18" s="111" t="s">
        <v>99</v>
      </c>
      <c r="H18" s="108">
        <v>104.06100000000001</v>
      </c>
      <c r="I18" s="95">
        <f t="shared" si="1"/>
        <v>66.666666666666657</v>
      </c>
      <c r="J18" s="95">
        <f t="shared" si="2"/>
        <v>66.666666666666657</v>
      </c>
      <c r="K18" s="105">
        <v>10</v>
      </c>
      <c r="L18" s="109">
        <v>4.5</v>
      </c>
      <c r="M18" s="109">
        <v>30</v>
      </c>
      <c r="N18" s="105">
        <v>0.4</v>
      </c>
      <c r="O18" s="134">
        <f t="shared" si="3"/>
        <v>6.666666666666667</v>
      </c>
      <c r="P18" s="97">
        <f t="shared" si="0"/>
        <v>444.4444444444444</v>
      </c>
      <c r="Q18" s="97">
        <f t="shared" si="4"/>
        <v>444.4444444444444</v>
      </c>
      <c r="R18" s="105" t="s">
        <v>342</v>
      </c>
    </row>
    <row r="19" spans="2:18" s="105" customFormat="1" x14ac:dyDescent="0.2">
      <c r="B19" s="105" t="s">
        <v>26</v>
      </c>
      <c r="C19" s="105" t="s">
        <v>90</v>
      </c>
      <c r="D19" s="106">
        <v>0.11812499999999999</v>
      </c>
      <c r="E19" s="113">
        <v>1.84</v>
      </c>
      <c r="F19" s="112">
        <f>D19*E19</f>
        <v>0.21734999999999999</v>
      </c>
      <c r="G19" s="111" t="s">
        <v>47</v>
      </c>
      <c r="H19" s="108">
        <v>98.08</v>
      </c>
      <c r="I19" s="95">
        <f t="shared" si="1"/>
        <v>82.8</v>
      </c>
      <c r="J19" s="95">
        <f t="shared" si="2"/>
        <v>82.8</v>
      </c>
      <c r="K19" s="105">
        <v>185</v>
      </c>
      <c r="L19" s="109">
        <f>K19*E19</f>
        <v>340.40000000000003</v>
      </c>
      <c r="M19" s="109">
        <v>970</v>
      </c>
      <c r="N19" s="105">
        <v>0.96499999999999997</v>
      </c>
      <c r="O19" s="134">
        <f t="shared" si="3"/>
        <v>2.8495887191539362</v>
      </c>
      <c r="P19" s="97">
        <f t="shared" si="0"/>
        <v>235.94594594594591</v>
      </c>
      <c r="Q19" s="97">
        <f t="shared" si="4"/>
        <v>235.94594594594591</v>
      </c>
    </row>
    <row r="20" spans="2:18" s="105" customFormat="1" x14ac:dyDescent="0.2">
      <c r="B20" s="105" t="s">
        <v>7</v>
      </c>
      <c r="C20" s="105" t="s">
        <v>86</v>
      </c>
      <c r="D20" s="109">
        <v>25</v>
      </c>
      <c r="E20" s="106">
        <v>1.225E-2</v>
      </c>
      <c r="F20" s="112">
        <f>D20*E20</f>
        <v>0.30625000000000002</v>
      </c>
      <c r="G20" s="111" t="s">
        <v>165</v>
      </c>
      <c r="H20" s="108"/>
      <c r="I20" s="95">
        <f>F20/F$27</f>
        <v>116.66666666666667</v>
      </c>
      <c r="J20" s="95">
        <f t="shared" si="2"/>
        <v>116.66666666666667</v>
      </c>
      <c r="K20" s="105">
        <v>28317</v>
      </c>
      <c r="L20" s="105">
        <v>3.6999999999999998E-2</v>
      </c>
      <c r="M20" s="113">
        <v>0.3</v>
      </c>
      <c r="N20" s="113">
        <v>1</v>
      </c>
      <c r="O20" s="134">
        <f t="shared" si="3"/>
        <v>8.1081081081081088</v>
      </c>
      <c r="P20" s="97">
        <f t="shared" si="0"/>
        <v>945.94594594594605</v>
      </c>
      <c r="Q20" s="97">
        <f t="shared" si="4"/>
        <v>945.94594594594605</v>
      </c>
      <c r="R20" s="105" t="s">
        <v>103</v>
      </c>
    </row>
    <row r="21" spans="2:18" s="105" customFormat="1" x14ac:dyDescent="0.2">
      <c r="B21" s="105" t="s">
        <v>19</v>
      </c>
      <c r="C21" s="105" t="s">
        <v>91</v>
      </c>
      <c r="D21" s="106">
        <v>0.28499999999999998</v>
      </c>
      <c r="E21" s="113">
        <v>0.77900000000000003</v>
      </c>
      <c r="F21" s="112">
        <f>D21*E21</f>
        <v>0.22201499999999999</v>
      </c>
      <c r="G21" s="111" t="s">
        <v>92</v>
      </c>
      <c r="H21" s="108">
        <v>84.12</v>
      </c>
      <c r="I21" s="95">
        <f>F21/F$27</f>
        <v>84.577142857142846</v>
      </c>
      <c r="J21" s="95">
        <f>I21*0.05</f>
        <v>4.2288571428571426</v>
      </c>
      <c r="K21" s="105">
        <v>3.8</v>
      </c>
      <c r="L21" s="109">
        <f>K21*E21</f>
        <v>2.9601999999999999</v>
      </c>
      <c r="M21" s="109">
        <v>2.2000000000000002</v>
      </c>
      <c r="N21" s="105">
        <v>0.99</v>
      </c>
      <c r="O21" s="134">
        <f t="shared" si="3"/>
        <v>0.74319302749814209</v>
      </c>
      <c r="P21" s="97">
        <f t="shared" si="0"/>
        <v>62.857142857142854</v>
      </c>
      <c r="Q21" s="134">
        <f>63*0.05</f>
        <v>3.1500000000000004</v>
      </c>
      <c r="R21" s="105" t="s">
        <v>342</v>
      </c>
    </row>
    <row r="22" spans="2:18" s="383" customFormat="1" x14ac:dyDescent="0.2">
      <c r="B22" s="382" t="s">
        <v>328</v>
      </c>
      <c r="F22" s="384"/>
      <c r="H22" s="385"/>
      <c r="I22" s="386"/>
      <c r="J22" s="386"/>
      <c r="K22" s="387"/>
      <c r="N22" s="388" t="s">
        <v>329</v>
      </c>
      <c r="P22" s="389">
        <f>SUM(P7:P21)</f>
        <v>36773.283701703818</v>
      </c>
      <c r="Q22" s="390">
        <f>SUM(Q7:Q21)</f>
        <v>4926.1798308043572</v>
      </c>
    </row>
    <row r="23" spans="2:18" s="86" customFormat="1" x14ac:dyDescent="0.2">
      <c r="B23" s="86" t="s">
        <v>58</v>
      </c>
      <c r="C23" s="524" t="s">
        <v>169</v>
      </c>
      <c r="F23" s="115">
        <v>0.05</v>
      </c>
      <c r="G23" s="116" t="s">
        <v>42</v>
      </c>
      <c r="H23" s="128">
        <v>64.069999999999993</v>
      </c>
      <c r="I23" s="95">
        <f>F23*I$29</f>
        <v>19.047619047619047</v>
      </c>
      <c r="J23" s="95">
        <f>I23</f>
        <v>19.047619047619047</v>
      </c>
      <c r="M23" s="118"/>
      <c r="N23" s="119"/>
      <c r="O23" s="37"/>
      <c r="P23" s="37"/>
      <c r="Q23" s="37"/>
    </row>
    <row r="24" spans="2:18" s="86" customFormat="1" x14ac:dyDescent="0.2">
      <c r="B24" s="86" t="s">
        <v>43</v>
      </c>
      <c r="F24" s="120">
        <f>SUM(F7+F8+F10+F11)</f>
        <v>2.7293675000000004</v>
      </c>
      <c r="G24" s="116"/>
      <c r="H24" s="117"/>
      <c r="I24" s="95">
        <f>F24*I$29</f>
        <v>1039.7590476190476</v>
      </c>
      <c r="J24" s="95">
        <f t="shared" ref="J24:J27" si="6">I24</f>
        <v>1039.7590476190476</v>
      </c>
      <c r="M24" s="118"/>
      <c r="N24" s="119"/>
      <c r="O24" s="37"/>
      <c r="P24" s="37"/>
      <c r="Q24" s="37"/>
    </row>
    <row r="25" spans="2:18" s="86" customFormat="1" x14ac:dyDescent="0.2">
      <c r="B25" s="86" t="s">
        <v>95</v>
      </c>
      <c r="F25" s="120">
        <f>SUM(F15)</f>
        <v>8.8000000000000009E-2</v>
      </c>
      <c r="H25" s="117"/>
      <c r="I25" s="95">
        <f>F25*I$29</f>
        <v>33.523809523809526</v>
      </c>
      <c r="J25" s="95">
        <f t="shared" si="6"/>
        <v>33.523809523809526</v>
      </c>
      <c r="M25" s="118"/>
      <c r="N25" s="119"/>
      <c r="O25" s="37"/>
      <c r="P25" s="37"/>
      <c r="Q25" s="37"/>
    </row>
    <row r="26" spans="2:18" s="86" customFormat="1" x14ac:dyDescent="0.2">
      <c r="B26" s="86" t="s">
        <v>361</v>
      </c>
      <c r="F26" s="120">
        <f>F18</f>
        <v>0.17499999999999999</v>
      </c>
      <c r="H26" s="117"/>
      <c r="I26" s="95">
        <f>F26*I$29</f>
        <v>66.666666666666657</v>
      </c>
      <c r="J26" s="95">
        <f t="shared" si="6"/>
        <v>66.666666666666657</v>
      </c>
      <c r="M26" s="118"/>
      <c r="N26" s="119"/>
      <c r="O26" s="37"/>
      <c r="P26" s="37"/>
      <c r="Q26" s="37"/>
    </row>
    <row r="27" spans="2:18" s="121" customFormat="1" x14ac:dyDescent="0.2">
      <c r="B27" s="121" t="s">
        <v>8</v>
      </c>
      <c r="C27" s="121" t="s">
        <v>93</v>
      </c>
      <c r="F27" s="122">
        <f>(4.375*0.06)/100</f>
        <v>2.6250000000000002E-3</v>
      </c>
      <c r="G27" s="123" t="s">
        <v>94</v>
      </c>
      <c r="H27" s="127">
        <v>152.15</v>
      </c>
      <c r="I27" s="246">
        <f>F27*I29</f>
        <v>0.99999999999999989</v>
      </c>
      <c r="J27" s="95">
        <f t="shared" si="6"/>
        <v>0.99999999999999989</v>
      </c>
      <c r="M27" s="124"/>
      <c r="N27" s="135">
        <v>0.99</v>
      </c>
      <c r="O27" s="378">
        <v>8</v>
      </c>
      <c r="P27" s="378">
        <v>8</v>
      </c>
      <c r="Q27" s="132"/>
    </row>
    <row r="28" spans="2:18" x14ac:dyDescent="0.2">
      <c r="D28" s="375"/>
      <c r="E28" s="375"/>
      <c r="F28" s="313"/>
      <c r="G28" s="393" t="s">
        <v>533</v>
      </c>
      <c r="H28" s="63" t="s">
        <v>101</v>
      </c>
      <c r="I28" s="37">
        <v>0.16</v>
      </c>
      <c r="J28" s="37">
        <v>0.16</v>
      </c>
    </row>
    <row r="29" spans="2:18" x14ac:dyDescent="0.2">
      <c r="D29" s="374"/>
      <c r="E29" s="374"/>
      <c r="F29" s="313"/>
      <c r="G29" s="393" t="s">
        <v>158</v>
      </c>
      <c r="H29" s="63" t="s">
        <v>100</v>
      </c>
      <c r="I29" s="95">
        <f>1/F27</f>
        <v>380.95238095238091</v>
      </c>
      <c r="J29" s="95">
        <f>I29</f>
        <v>380.95238095238091</v>
      </c>
    </row>
    <row r="30" spans="2:18" x14ac:dyDescent="0.2">
      <c r="D30" s="374"/>
      <c r="E30" s="374"/>
      <c r="F30" s="313"/>
      <c r="G30" s="374" t="s">
        <v>411</v>
      </c>
      <c r="H30" s="380" t="s">
        <v>159</v>
      </c>
      <c r="I30" s="379">
        <f>SUM(I7:I21)</f>
        <v>2126.6709523809523</v>
      </c>
      <c r="J30" s="381">
        <f>SUM(J7:J21)</f>
        <v>1475.4075000000003</v>
      </c>
    </row>
    <row r="31" spans="2:18" x14ac:dyDescent="0.2">
      <c r="F31" s="15"/>
      <c r="G31" s="6"/>
      <c r="I31" s="13"/>
      <c r="J31" s="13"/>
    </row>
    <row r="32" spans="2:18" s="365" customFormat="1" x14ac:dyDescent="0.2">
      <c r="B32" s="371" t="s">
        <v>45</v>
      </c>
      <c r="C32" s="376" t="s">
        <v>112</v>
      </c>
      <c r="D32" s="376" t="s">
        <v>112</v>
      </c>
      <c r="E32" s="376" t="s">
        <v>112</v>
      </c>
      <c r="F32" s="376" t="s">
        <v>112</v>
      </c>
      <c r="G32" s="376" t="s">
        <v>112</v>
      </c>
      <c r="H32" s="376" t="s">
        <v>112</v>
      </c>
      <c r="I32" s="371" t="s">
        <v>160</v>
      </c>
      <c r="J32" s="371" t="s">
        <v>160</v>
      </c>
      <c r="K32" s="371" t="s">
        <v>112</v>
      </c>
      <c r="L32" s="376" t="s">
        <v>112</v>
      </c>
      <c r="M32" s="376" t="s">
        <v>112</v>
      </c>
      <c r="N32" s="376" t="s">
        <v>112</v>
      </c>
      <c r="O32" s="371" t="s">
        <v>160</v>
      </c>
    </row>
    <row r="33" spans="1:18" s="99" customFormat="1" ht="20" customHeight="1" x14ac:dyDescent="0.2">
      <c r="B33" s="99" t="s">
        <v>146</v>
      </c>
      <c r="C33" s="99" t="s">
        <v>148</v>
      </c>
      <c r="D33" s="99" t="s">
        <v>149</v>
      </c>
      <c r="E33" s="99" t="s">
        <v>143</v>
      </c>
      <c r="F33" s="100" t="s">
        <v>151</v>
      </c>
      <c r="G33" s="101" t="s">
        <v>152</v>
      </c>
      <c r="H33" s="99" t="s">
        <v>409</v>
      </c>
      <c r="I33" s="138" t="s">
        <v>153</v>
      </c>
      <c r="J33" s="138" t="s">
        <v>362</v>
      </c>
      <c r="K33" s="99" t="s">
        <v>154</v>
      </c>
      <c r="L33" s="99" t="s">
        <v>154</v>
      </c>
      <c r="M33" s="102" t="s">
        <v>155</v>
      </c>
      <c r="N33" s="99" t="s">
        <v>102</v>
      </c>
      <c r="O33" s="140" t="s">
        <v>398</v>
      </c>
      <c r="P33" s="140" t="s">
        <v>399</v>
      </c>
      <c r="Q33" s="247" t="s">
        <v>362</v>
      </c>
      <c r="R33" s="99" t="s">
        <v>161</v>
      </c>
    </row>
    <row r="34" spans="1:18" s="98" customFormat="1" ht="20" customHeight="1" x14ac:dyDescent="0.2">
      <c r="B34" s="98" t="s">
        <v>32</v>
      </c>
      <c r="C34" s="98" t="s">
        <v>147</v>
      </c>
      <c r="D34" s="98" t="s">
        <v>394</v>
      </c>
      <c r="E34" s="98" t="s">
        <v>532</v>
      </c>
      <c r="F34" s="103" t="s">
        <v>395</v>
      </c>
      <c r="G34" s="99" t="s">
        <v>0</v>
      </c>
      <c r="H34" s="98" t="s">
        <v>396</v>
      </c>
      <c r="I34" s="139" t="s">
        <v>397</v>
      </c>
      <c r="J34" s="139" t="s">
        <v>397</v>
      </c>
      <c r="K34" s="98" t="s">
        <v>394</v>
      </c>
      <c r="L34" s="98" t="s">
        <v>395</v>
      </c>
      <c r="M34" s="525" t="s">
        <v>705</v>
      </c>
      <c r="O34" s="141" t="s">
        <v>706</v>
      </c>
      <c r="P34" s="141" t="s">
        <v>707</v>
      </c>
      <c r="Q34" s="141" t="s">
        <v>707</v>
      </c>
      <c r="R34" s="104" t="s">
        <v>327</v>
      </c>
    </row>
    <row r="35" spans="1:18" s="105" customFormat="1" x14ac:dyDescent="0.2">
      <c r="E35" s="113"/>
      <c r="F35" s="446" t="s">
        <v>568</v>
      </c>
      <c r="H35" s="108"/>
      <c r="I35" s="449" t="s">
        <v>565</v>
      </c>
      <c r="J35" s="449" t="s">
        <v>611</v>
      </c>
      <c r="L35" s="126" t="s">
        <v>567</v>
      </c>
      <c r="N35" s="113"/>
      <c r="O35" s="450" t="s">
        <v>569</v>
      </c>
      <c r="P35" s="451" t="s">
        <v>612</v>
      </c>
      <c r="Q35" s="451" t="s">
        <v>740</v>
      </c>
    </row>
    <row r="36" spans="1:18" s="105" customFormat="1" x14ac:dyDescent="0.2">
      <c r="F36" s="447" t="s">
        <v>563</v>
      </c>
      <c r="H36" s="108"/>
      <c r="I36" s="96"/>
      <c r="J36" s="449" t="s">
        <v>566</v>
      </c>
      <c r="L36" s="107"/>
      <c r="M36" s="109"/>
      <c r="N36" s="113"/>
      <c r="O36" s="449" t="s">
        <v>570</v>
      </c>
      <c r="P36" s="97"/>
      <c r="Q36" s="476" t="s">
        <v>571</v>
      </c>
    </row>
    <row r="37" spans="1:18" s="105" customFormat="1" x14ac:dyDescent="0.2">
      <c r="F37" s="106"/>
      <c r="H37" s="108"/>
      <c r="I37" s="96"/>
      <c r="J37" s="449" t="s">
        <v>613</v>
      </c>
      <c r="M37" s="113"/>
      <c r="N37" s="110"/>
      <c r="O37" s="134"/>
      <c r="P37" s="97"/>
      <c r="Q37" s="476" t="s">
        <v>614</v>
      </c>
    </row>
    <row r="38" spans="1:18" s="105" customFormat="1" x14ac:dyDescent="0.2">
      <c r="F38" s="106"/>
      <c r="H38" s="108"/>
      <c r="I38" s="96"/>
      <c r="J38" s="96"/>
      <c r="M38" s="109"/>
      <c r="N38" s="113"/>
      <c r="O38" s="134"/>
      <c r="P38" s="97"/>
      <c r="Q38" s="97"/>
    </row>
    <row r="39" spans="1:18" s="387" customFormat="1" x14ac:dyDescent="0.2">
      <c r="B39" s="382" t="s">
        <v>328</v>
      </c>
      <c r="F39" s="391"/>
      <c r="H39" s="392"/>
      <c r="I39" s="383"/>
      <c r="J39" s="383"/>
      <c r="K39" s="383"/>
      <c r="N39" s="452" t="s">
        <v>329</v>
      </c>
      <c r="O39" s="386"/>
      <c r="P39" s="453" t="s">
        <v>572</v>
      </c>
      <c r="Q39" s="453" t="s">
        <v>573</v>
      </c>
    </row>
    <row r="40" spans="1:18" s="86" customFormat="1" x14ac:dyDescent="0.2">
      <c r="F40" s="129"/>
      <c r="H40" s="128"/>
      <c r="I40" s="96"/>
      <c r="J40" s="96"/>
      <c r="M40" s="118"/>
      <c r="N40" s="119"/>
      <c r="O40" s="37"/>
      <c r="P40" s="37"/>
      <c r="Q40" s="37"/>
    </row>
    <row r="41" spans="1:18" s="86" customFormat="1" x14ac:dyDescent="0.2">
      <c r="F41" s="114"/>
      <c r="H41" s="128"/>
      <c r="I41" s="96"/>
      <c r="J41" s="96"/>
      <c r="M41" s="118"/>
      <c r="N41" s="119"/>
      <c r="O41" s="37"/>
      <c r="P41" s="96"/>
      <c r="Q41" s="37"/>
    </row>
    <row r="42" spans="1:18" s="121" customFormat="1" x14ac:dyDescent="0.2">
      <c r="F42" s="448" t="s">
        <v>564</v>
      </c>
      <c r="H42" s="127"/>
      <c r="I42" s="130"/>
      <c r="J42" s="96"/>
      <c r="M42" s="124"/>
      <c r="N42" s="135"/>
      <c r="O42" s="377"/>
      <c r="P42" s="377"/>
      <c r="Q42" s="132"/>
    </row>
    <row r="43" spans="1:18" x14ac:dyDescent="0.2">
      <c r="H43" s="31" t="s">
        <v>101</v>
      </c>
      <c r="I43" s="94" t="s">
        <v>112</v>
      </c>
      <c r="J43" s="94" t="s">
        <v>574</v>
      </c>
    </row>
    <row r="44" spans="1:18" x14ac:dyDescent="0.2">
      <c r="H44" s="31" t="s">
        <v>100</v>
      </c>
      <c r="I44" s="477" t="s">
        <v>575</v>
      </c>
      <c r="J44" s="477" t="str">
        <f>I44</f>
        <v>1/F43</v>
      </c>
    </row>
    <row r="45" spans="1:18" x14ac:dyDescent="0.2">
      <c r="F45"/>
      <c r="H45" s="380" t="s">
        <v>159</v>
      </c>
      <c r="I45" s="379" t="s">
        <v>576</v>
      </c>
      <c r="J45" s="454" t="s">
        <v>577</v>
      </c>
    </row>
    <row r="46" spans="1:18" x14ac:dyDescent="0.2">
      <c r="F46"/>
      <c r="H46" s="63"/>
      <c r="I46" s="95"/>
      <c r="J46" s="95"/>
    </row>
    <row r="47" spans="1:18" x14ac:dyDescent="0.2">
      <c r="A47" s="467"/>
      <c r="B47" s="466"/>
      <c r="C47" s="466"/>
      <c r="D47" s="466"/>
      <c r="E47" s="467"/>
      <c r="F47" s="466"/>
      <c r="G47" s="9"/>
    </row>
    <row r="48" spans="1:18" x14ac:dyDescent="0.2">
      <c r="A48" s="466"/>
      <c r="B48" s="468" t="s">
        <v>541</v>
      </c>
      <c r="C48" s="466"/>
      <c r="D48" s="466"/>
      <c r="E48" s="466"/>
      <c r="F48" s="467"/>
      <c r="G48" s="9"/>
    </row>
    <row r="49" spans="1:14" s="169" customFormat="1" x14ac:dyDescent="0.2">
      <c r="A49" s="469"/>
      <c r="B49" s="469" t="s">
        <v>542</v>
      </c>
      <c r="C49" s="469"/>
      <c r="D49" s="469"/>
      <c r="E49" s="469"/>
      <c r="F49" s="470"/>
      <c r="G49" s="403"/>
      <c r="H49" s="403"/>
      <c r="I49" s="404"/>
      <c r="J49" s="404"/>
      <c r="M49" s="404"/>
      <c r="N49" s="405"/>
    </row>
    <row r="50" spans="1:14" x14ac:dyDescent="0.2">
      <c r="A50" s="466"/>
      <c r="B50" s="466" t="s">
        <v>708</v>
      </c>
      <c r="C50" s="466"/>
      <c r="D50" s="466"/>
      <c r="E50" s="466"/>
      <c r="F50" s="467"/>
      <c r="G50" s="9"/>
    </row>
    <row r="51" spans="1:14" x14ac:dyDescent="0.2">
      <c r="A51" s="466"/>
      <c r="B51" s="466" t="s">
        <v>543</v>
      </c>
      <c r="C51" s="466"/>
      <c r="D51" s="466"/>
      <c r="E51" s="466"/>
      <c r="F51" s="467"/>
      <c r="G51" s="9"/>
    </row>
    <row r="52" spans="1:14" x14ac:dyDescent="0.2">
      <c r="A52" s="466"/>
      <c r="B52" s="466" t="s">
        <v>578</v>
      </c>
      <c r="C52" s="466"/>
      <c r="D52" s="466"/>
      <c r="E52" s="466"/>
      <c r="F52" s="467"/>
      <c r="G52" s="9"/>
    </row>
    <row r="53" spans="1:14" x14ac:dyDescent="0.2">
      <c r="A53" s="466"/>
      <c r="B53" s="466" t="s">
        <v>554</v>
      </c>
      <c r="C53" s="466"/>
      <c r="D53" s="466"/>
      <c r="E53" s="466"/>
      <c r="F53" s="467"/>
      <c r="G53" s="9"/>
    </row>
    <row r="54" spans="1:14" x14ac:dyDescent="0.2">
      <c r="A54" s="466"/>
      <c r="B54" s="466" t="s">
        <v>579</v>
      </c>
      <c r="C54" s="466"/>
      <c r="D54" s="466"/>
      <c r="E54" s="466"/>
      <c r="F54" s="467"/>
      <c r="G54" s="9"/>
    </row>
    <row r="55" spans="1:14" x14ac:dyDescent="0.2">
      <c r="A55" s="466"/>
      <c r="B55" s="466" t="s">
        <v>709</v>
      </c>
      <c r="C55" s="466"/>
      <c r="D55" s="466"/>
      <c r="E55" s="466"/>
      <c r="F55" s="467"/>
      <c r="G55" s="9"/>
    </row>
    <row r="56" spans="1:14" x14ac:dyDescent="0.2">
      <c r="A56" s="466"/>
      <c r="B56" s="466"/>
      <c r="C56" s="466"/>
      <c r="D56" s="466"/>
      <c r="E56" s="466"/>
      <c r="F56" s="467"/>
      <c r="G56" s="9"/>
    </row>
    <row r="61" spans="1:14" x14ac:dyDescent="0.2">
      <c r="B61" s="12"/>
      <c r="F61"/>
      <c r="H61"/>
      <c r="I61"/>
      <c r="J61"/>
      <c r="M61"/>
      <c r="N61"/>
    </row>
    <row r="62" spans="1:14" x14ac:dyDescent="0.2">
      <c r="B62" s="12"/>
      <c r="F62"/>
      <c r="H62"/>
      <c r="I62"/>
      <c r="J62"/>
      <c r="M62"/>
      <c r="N62"/>
    </row>
    <row r="63" spans="1:14" x14ac:dyDescent="0.2">
      <c r="B63" s="12"/>
      <c r="F63"/>
      <c r="H63"/>
      <c r="I63"/>
      <c r="J63"/>
      <c r="M63"/>
      <c r="N63"/>
    </row>
    <row r="64" spans="1:14" x14ac:dyDescent="0.2">
      <c r="B64" s="12"/>
      <c r="F64"/>
      <c r="H64"/>
      <c r="I64"/>
      <c r="J64"/>
      <c r="M64"/>
      <c r="N64"/>
    </row>
    <row r="65" spans="2:14" x14ac:dyDescent="0.2">
      <c r="B65" s="12"/>
      <c r="F65"/>
      <c r="H65"/>
      <c r="I65"/>
      <c r="J65"/>
      <c r="M65"/>
      <c r="N65"/>
    </row>
    <row r="66" spans="2:14" x14ac:dyDescent="0.2">
      <c r="B66" s="12"/>
      <c r="F66"/>
      <c r="H66"/>
      <c r="I66"/>
      <c r="J66"/>
      <c r="M66"/>
      <c r="N66"/>
    </row>
    <row r="67" spans="2:14" x14ac:dyDescent="0.2">
      <c r="F67"/>
      <c r="H67"/>
      <c r="I67"/>
      <c r="J67"/>
      <c r="M67"/>
      <c r="N67"/>
    </row>
    <row r="68" spans="2:14" x14ac:dyDescent="0.2">
      <c r="F68"/>
      <c r="H68"/>
      <c r="I68"/>
      <c r="J68"/>
      <c r="M68"/>
      <c r="N68"/>
    </row>
    <row r="69" spans="2:14" x14ac:dyDescent="0.2">
      <c r="F69"/>
      <c r="H69"/>
      <c r="I69"/>
      <c r="J69"/>
      <c r="M69"/>
      <c r="N69"/>
    </row>
    <row r="70" spans="2:14" x14ac:dyDescent="0.2">
      <c r="F70"/>
      <c r="H70"/>
      <c r="I70"/>
      <c r="J70"/>
      <c r="M70"/>
      <c r="N70"/>
    </row>
    <row r="71" spans="2:14" x14ac:dyDescent="0.2">
      <c r="F71"/>
      <c r="H71"/>
      <c r="I71"/>
      <c r="J71"/>
      <c r="M71"/>
      <c r="N71"/>
    </row>
    <row r="72" spans="2:14" x14ac:dyDescent="0.2">
      <c r="F72"/>
      <c r="H72"/>
      <c r="I72"/>
      <c r="J72"/>
      <c r="M72"/>
      <c r="N72"/>
    </row>
    <row r="73" spans="2:14" x14ac:dyDescent="0.2">
      <c r="F73"/>
      <c r="H73"/>
      <c r="I73"/>
      <c r="J73"/>
      <c r="M73"/>
      <c r="N73"/>
    </row>
    <row r="74" spans="2:14" x14ac:dyDescent="0.2">
      <c r="F74"/>
      <c r="H74"/>
      <c r="I74"/>
      <c r="J74"/>
      <c r="M74"/>
      <c r="N74"/>
    </row>
    <row r="75" spans="2:14" x14ac:dyDescent="0.2">
      <c r="F75"/>
      <c r="H75"/>
      <c r="I75"/>
      <c r="J75"/>
      <c r="M75"/>
      <c r="N75"/>
    </row>
    <row r="76" spans="2:14" x14ac:dyDescent="0.2">
      <c r="F76"/>
      <c r="H76"/>
      <c r="I76"/>
      <c r="J76"/>
      <c r="M76"/>
      <c r="N76"/>
    </row>
    <row r="77" spans="2:14" x14ac:dyDescent="0.2">
      <c r="F77"/>
      <c r="H77"/>
      <c r="I77"/>
      <c r="J77"/>
      <c r="M77"/>
      <c r="N77"/>
    </row>
    <row r="78" spans="2:14" x14ac:dyDescent="0.2">
      <c r="F78"/>
      <c r="H78"/>
      <c r="I78"/>
      <c r="J78"/>
      <c r="M78"/>
      <c r="N78"/>
    </row>
    <row r="79" spans="2:14" x14ac:dyDescent="0.2">
      <c r="F79"/>
      <c r="H79"/>
      <c r="I79"/>
      <c r="J79"/>
      <c r="M79"/>
      <c r="N79"/>
    </row>
    <row r="80" spans="2:14" x14ac:dyDescent="0.2">
      <c r="C80" s="11"/>
      <c r="F80"/>
      <c r="H80"/>
      <c r="I80"/>
      <c r="J80"/>
      <c r="M80"/>
      <c r="N80"/>
    </row>
    <row r="81" spans="2:14" x14ac:dyDescent="0.2">
      <c r="C81" s="11"/>
      <c r="F81"/>
      <c r="H81"/>
      <c r="I81"/>
      <c r="J81"/>
      <c r="M81"/>
      <c r="N81"/>
    </row>
    <row r="82" spans="2:14" x14ac:dyDescent="0.2">
      <c r="C82" s="11"/>
      <c r="F82"/>
      <c r="H82"/>
      <c r="I82"/>
      <c r="J82"/>
      <c r="M82"/>
      <c r="N82"/>
    </row>
    <row r="83" spans="2:14" x14ac:dyDescent="0.2">
      <c r="B83" s="12"/>
      <c r="F83"/>
      <c r="H83"/>
      <c r="I83"/>
      <c r="J83"/>
      <c r="M83"/>
      <c r="N83"/>
    </row>
    <row r="84" spans="2:14" x14ac:dyDescent="0.2">
      <c r="B84" s="12"/>
      <c r="F84"/>
      <c r="H84"/>
      <c r="I84"/>
      <c r="J84"/>
      <c r="M84"/>
      <c r="N84"/>
    </row>
    <row r="85" spans="2:14" x14ac:dyDescent="0.2">
      <c r="B85" s="12"/>
      <c r="F85"/>
      <c r="H85"/>
      <c r="I85"/>
      <c r="J85"/>
      <c r="M85"/>
      <c r="N85"/>
    </row>
    <row r="86" spans="2:14" x14ac:dyDescent="0.2">
      <c r="B86" s="12"/>
      <c r="F86"/>
      <c r="H86"/>
      <c r="I86"/>
      <c r="J86"/>
      <c r="M86"/>
      <c r="N86"/>
    </row>
    <row r="87" spans="2:14" x14ac:dyDescent="0.2">
      <c r="B87" s="12"/>
      <c r="F87"/>
      <c r="H87"/>
      <c r="I87"/>
      <c r="J87"/>
      <c r="M87"/>
      <c r="N87"/>
    </row>
    <row r="88" spans="2:14" x14ac:dyDescent="0.2">
      <c r="B88" s="12"/>
      <c r="F88"/>
      <c r="H88"/>
      <c r="I88"/>
      <c r="J88"/>
      <c r="M88"/>
      <c r="N8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499984740745262"/>
  </sheetPr>
  <dimension ref="A1:P60"/>
  <sheetViews>
    <sheetView workbookViewId="0">
      <selection activeCell="N41" sqref="N41"/>
    </sheetView>
  </sheetViews>
  <sheetFormatPr baseColWidth="10" defaultColWidth="8.83203125" defaultRowHeight="15" x14ac:dyDescent="0.2"/>
  <cols>
    <col min="1" max="1" width="3.1640625" customWidth="1"/>
    <col min="2" max="2" width="11.6640625" customWidth="1"/>
    <col min="3" max="3" width="16.33203125" customWidth="1"/>
    <col min="4" max="4" width="10.33203125" customWidth="1"/>
    <col min="5" max="5" width="13" customWidth="1"/>
    <col min="6" max="6" width="17.33203125" customWidth="1"/>
    <col min="7" max="7" width="14.1640625" customWidth="1"/>
    <col min="8" max="8" width="11.6640625" customWidth="1"/>
    <col min="9" max="9" width="12.83203125" customWidth="1"/>
    <col min="10" max="10" width="15" customWidth="1"/>
    <col min="11" max="11" width="15.5" customWidth="1"/>
    <col min="13" max="13" width="10.1640625" customWidth="1"/>
    <col min="14" max="14" width="31.33203125" customWidth="1"/>
  </cols>
  <sheetData>
    <row r="1" spans="1:14" ht="17" x14ac:dyDescent="0.2">
      <c r="A1" s="18" t="s">
        <v>712</v>
      </c>
      <c r="B1" s="152" t="s">
        <v>249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3" spans="1:14" x14ac:dyDescent="0.2">
      <c r="B3" s="79" t="s">
        <v>417</v>
      </c>
      <c r="C3" s="79"/>
      <c r="D3" s="79"/>
      <c r="E3" s="79"/>
      <c r="F3" s="79"/>
      <c r="G3" s="79"/>
      <c r="H3" s="79"/>
      <c r="I3" s="79"/>
      <c r="J3" s="79"/>
      <c r="K3" s="27"/>
      <c r="L3" s="27"/>
      <c r="M3" s="27"/>
      <c r="N3" s="27"/>
    </row>
    <row r="4" spans="1:14" x14ac:dyDescent="0.2">
      <c r="B4" s="154" t="s">
        <v>711</v>
      </c>
      <c r="C4" s="37"/>
      <c r="D4" s="37"/>
      <c r="E4" s="37"/>
      <c r="F4" s="37"/>
      <c r="G4" s="37"/>
      <c r="H4" s="37"/>
      <c r="I4" s="37"/>
      <c r="J4" s="37"/>
      <c r="K4" s="27"/>
      <c r="L4" s="27"/>
      <c r="M4" s="27"/>
      <c r="N4" s="27"/>
    </row>
    <row r="5" spans="1:14" x14ac:dyDescent="0.2">
      <c r="L5" s="27"/>
      <c r="M5" s="27"/>
      <c r="N5" s="27"/>
    </row>
    <row r="6" spans="1:14" x14ac:dyDescent="0.2">
      <c r="B6" s="158" t="s">
        <v>29</v>
      </c>
      <c r="C6" s="28"/>
      <c r="D6" s="28"/>
      <c r="E6" s="28"/>
      <c r="F6" s="28"/>
      <c r="G6" s="28"/>
      <c r="H6" s="28"/>
      <c r="I6" s="28"/>
      <c r="J6" s="28"/>
      <c r="K6" s="28"/>
      <c r="L6" s="27"/>
      <c r="M6" s="27"/>
      <c r="N6" s="27"/>
    </row>
    <row r="7" spans="1:14" s="137" customFormat="1" x14ac:dyDescent="0.2">
      <c r="B7" s="148"/>
      <c r="C7" s="317" t="s">
        <v>5</v>
      </c>
      <c r="D7" s="38" t="s">
        <v>129</v>
      </c>
      <c r="E7" s="82" t="s">
        <v>373</v>
      </c>
      <c r="F7" s="38" t="s">
        <v>149</v>
      </c>
      <c r="G7" s="82" t="s">
        <v>115</v>
      </c>
      <c r="H7" s="148"/>
      <c r="I7" s="148"/>
      <c r="J7" s="148"/>
      <c r="K7" s="148"/>
      <c r="L7" s="58"/>
      <c r="M7" s="58"/>
      <c r="N7" s="58"/>
    </row>
    <row r="8" spans="1:14" x14ac:dyDescent="0.2">
      <c r="B8" s="78"/>
      <c r="C8" s="91" t="s">
        <v>331</v>
      </c>
      <c r="D8" s="78"/>
      <c r="E8" s="78" t="s">
        <v>344</v>
      </c>
      <c r="F8" s="78" t="s">
        <v>345</v>
      </c>
      <c r="G8" s="78" t="s">
        <v>337</v>
      </c>
      <c r="H8" s="78"/>
      <c r="I8" s="78"/>
      <c r="J8" s="78"/>
      <c r="K8" s="78"/>
      <c r="L8" s="248"/>
      <c r="M8" s="248"/>
      <c r="N8" s="248"/>
    </row>
    <row r="9" spans="1:14" x14ac:dyDescent="0.2">
      <c r="B9" s="94"/>
      <c r="C9" s="94" t="s">
        <v>128</v>
      </c>
      <c r="D9" s="36" t="s">
        <v>129</v>
      </c>
      <c r="E9" s="37">
        <v>2.7399999999999998E-3</v>
      </c>
      <c r="F9" s="37">
        <v>150</v>
      </c>
      <c r="G9" s="37">
        <v>1</v>
      </c>
      <c r="H9" s="37"/>
      <c r="I9" s="37"/>
      <c r="J9" s="37"/>
      <c r="K9" s="94"/>
      <c r="L9" s="27"/>
      <c r="M9" s="27"/>
      <c r="N9" s="27"/>
    </row>
    <row r="10" spans="1:14" x14ac:dyDescent="0.2">
      <c r="C10" s="7"/>
      <c r="F10" s="27"/>
      <c r="G10" s="149"/>
      <c r="M10" s="27"/>
      <c r="N10" s="27"/>
    </row>
    <row r="11" spans="1:14" s="157" customFormat="1" x14ac:dyDescent="0.2">
      <c r="B11" s="158" t="s">
        <v>4</v>
      </c>
      <c r="C11" s="318"/>
      <c r="D11" s="318"/>
      <c r="E11" s="156"/>
      <c r="F11" s="156"/>
      <c r="G11" s="156"/>
      <c r="H11" s="156"/>
      <c r="I11" s="156"/>
      <c r="J11" s="156"/>
      <c r="K11" s="156"/>
      <c r="L11" s="156"/>
      <c r="M11" s="249"/>
      <c r="N11" s="249"/>
    </row>
    <row r="12" spans="1:14" s="155" customFormat="1" x14ac:dyDescent="0.2">
      <c r="B12" s="82"/>
      <c r="C12" s="317" t="s">
        <v>5</v>
      </c>
      <c r="D12" s="38" t="s">
        <v>129</v>
      </c>
      <c r="E12" s="82" t="s">
        <v>151</v>
      </c>
      <c r="F12" s="82" t="s">
        <v>330</v>
      </c>
      <c r="G12" s="82" t="s">
        <v>333</v>
      </c>
      <c r="H12" s="82" t="s">
        <v>334</v>
      </c>
      <c r="I12" s="82"/>
      <c r="J12" s="82"/>
      <c r="K12" s="82"/>
      <c r="L12" s="82"/>
      <c r="M12" s="250"/>
      <c r="N12" s="250"/>
    </row>
    <row r="13" spans="1:14" s="1" customFormat="1" x14ac:dyDescent="0.2">
      <c r="B13" s="83"/>
      <c r="C13" s="91" t="s">
        <v>331</v>
      </c>
      <c r="D13" s="83"/>
      <c r="E13" s="83" t="s">
        <v>401</v>
      </c>
      <c r="F13" s="83" t="s">
        <v>421</v>
      </c>
      <c r="G13" s="83" t="s">
        <v>535</v>
      </c>
      <c r="H13" s="83" t="s">
        <v>332</v>
      </c>
      <c r="I13" s="83"/>
      <c r="J13" s="83"/>
      <c r="K13" s="83"/>
      <c r="L13" s="83"/>
      <c r="M13" s="251"/>
      <c r="N13" s="251"/>
    </row>
    <row r="14" spans="1:14" s="1" customFormat="1" x14ac:dyDescent="0.2">
      <c r="B14" s="154"/>
      <c r="C14" s="94" t="s">
        <v>128</v>
      </c>
      <c r="D14" s="36" t="s">
        <v>129</v>
      </c>
      <c r="E14" s="154" t="s">
        <v>134</v>
      </c>
      <c r="F14" s="154" t="s">
        <v>347</v>
      </c>
      <c r="G14" s="154" t="s">
        <v>135</v>
      </c>
      <c r="H14" s="154" t="s">
        <v>136</v>
      </c>
      <c r="I14" s="154"/>
      <c r="J14" s="154"/>
      <c r="K14" s="154"/>
      <c r="L14" s="154"/>
      <c r="M14" s="251"/>
      <c r="N14" s="251"/>
    </row>
    <row r="15" spans="1:14" s="1" customFormat="1" x14ac:dyDescent="0.2">
      <c r="C15" s="9"/>
      <c r="D15" s="7"/>
      <c r="N15" s="251"/>
    </row>
    <row r="16" spans="1:14" s="1" customFormat="1" x14ac:dyDescent="0.2">
      <c r="B16" s="156" t="s">
        <v>586</v>
      </c>
      <c r="C16" s="179"/>
      <c r="D16" s="179"/>
      <c r="E16" s="153"/>
      <c r="F16" s="153"/>
      <c r="G16" s="153"/>
      <c r="H16" s="153"/>
      <c r="I16" s="153"/>
      <c r="J16" s="153"/>
      <c r="K16" s="153"/>
      <c r="L16" s="153"/>
      <c r="M16" s="153"/>
      <c r="N16" s="251"/>
    </row>
    <row r="17" spans="2:15" s="155" customFormat="1" x14ac:dyDescent="0.2">
      <c r="B17" s="82"/>
      <c r="C17" s="317" t="s">
        <v>5</v>
      </c>
      <c r="D17" s="38" t="s">
        <v>129</v>
      </c>
      <c r="E17" s="82" t="s">
        <v>151</v>
      </c>
      <c r="F17" s="82" t="s">
        <v>330</v>
      </c>
      <c r="G17" s="82" t="s">
        <v>132</v>
      </c>
      <c r="H17" s="82" t="s">
        <v>133</v>
      </c>
      <c r="I17" s="82" t="s">
        <v>336</v>
      </c>
      <c r="J17" s="82"/>
      <c r="K17" s="82"/>
      <c r="L17" s="82"/>
      <c r="M17" s="82"/>
      <c r="N17" s="250"/>
    </row>
    <row r="18" spans="2:15" s="1" customFormat="1" x14ac:dyDescent="0.2">
      <c r="B18" s="83"/>
      <c r="C18" s="91" t="s">
        <v>331</v>
      </c>
      <c r="D18" s="83"/>
      <c r="E18" s="83" t="s">
        <v>401</v>
      </c>
      <c r="F18" s="83" t="str">
        <f>F13</f>
        <v>(kJ/(kg*K))</v>
      </c>
      <c r="G18" s="83" t="s">
        <v>332</v>
      </c>
      <c r="H18" s="83" t="s">
        <v>332</v>
      </c>
      <c r="I18" s="83" t="s">
        <v>423</v>
      </c>
      <c r="J18" s="83"/>
      <c r="K18" s="83"/>
      <c r="L18" s="83"/>
      <c r="M18" s="83"/>
      <c r="N18" s="251"/>
    </row>
    <row r="19" spans="2:15" s="1" customFormat="1" x14ac:dyDescent="0.2">
      <c r="B19" s="154"/>
      <c r="C19" s="94" t="s">
        <v>128</v>
      </c>
      <c r="D19" s="36" t="s">
        <v>129</v>
      </c>
      <c r="E19" s="154" t="s">
        <v>134</v>
      </c>
      <c r="F19" s="154" t="s">
        <v>347</v>
      </c>
      <c r="G19" s="154" t="s">
        <v>135</v>
      </c>
      <c r="H19" s="154" t="s">
        <v>534</v>
      </c>
      <c r="I19" s="154" t="s">
        <v>137</v>
      </c>
      <c r="J19" s="154"/>
      <c r="K19" s="154"/>
      <c r="L19" s="154"/>
      <c r="M19" s="154"/>
      <c r="N19" s="251"/>
    </row>
    <row r="20" spans="2:15" s="1" customFormat="1" x14ac:dyDescent="0.2">
      <c r="C20" s="9"/>
      <c r="D20" s="7"/>
    </row>
    <row r="21" spans="2:15" s="1" customFormat="1" x14ac:dyDescent="0.2">
      <c r="B21" s="158" t="s">
        <v>138</v>
      </c>
      <c r="C21" s="179"/>
      <c r="D21" s="179"/>
      <c r="E21" s="153"/>
      <c r="F21" s="153"/>
      <c r="G21" s="153"/>
      <c r="H21" s="153"/>
      <c r="I21" s="153"/>
      <c r="J21" s="153"/>
      <c r="K21" s="153"/>
      <c r="L21" s="153"/>
      <c r="M21" s="153"/>
      <c r="N21" s="153"/>
    </row>
    <row r="22" spans="2:15" s="155" customFormat="1" x14ac:dyDescent="0.2">
      <c r="B22" s="82"/>
      <c r="C22" s="319" t="s">
        <v>5</v>
      </c>
      <c r="D22" s="315" t="s">
        <v>129</v>
      </c>
      <c r="E22" s="82" t="s">
        <v>151</v>
      </c>
      <c r="F22" s="82" t="s">
        <v>330</v>
      </c>
      <c r="G22" s="170" t="s">
        <v>333</v>
      </c>
      <c r="H22" s="170" t="s">
        <v>133</v>
      </c>
      <c r="I22" s="170" t="s">
        <v>139</v>
      </c>
      <c r="J22" s="170" t="s">
        <v>142</v>
      </c>
      <c r="K22" s="82"/>
      <c r="L22" s="82"/>
      <c r="M22" s="82"/>
      <c r="N22" s="82"/>
    </row>
    <row r="23" spans="2:15" s="1" customFormat="1" x14ac:dyDescent="0.2">
      <c r="B23" s="83"/>
      <c r="C23" s="91" t="s">
        <v>331</v>
      </c>
      <c r="D23" s="83"/>
      <c r="E23" s="83" t="s">
        <v>401</v>
      </c>
      <c r="F23" s="83" t="str">
        <f>F18</f>
        <v>(kJ/(kg*K))</v>
      </c>
      <c r="G23" s="83" t="s">
        <v>332</v>
      </c>
      <c r="H23" s="83" t="s">
        <v>332</v>
      </c>
      <c r="I23" s="83" t="s">
        <v>423</v>
      </c>
      <c r="J23" s="83"/>
      <c r="K23" s="83"/>
      <c r="L23" s="83"/>
      <c r="M23" s="83"/>
      <c r="N23" s="83"/>
    </row>
    <row r="24" spans="2:15" s="1" customFormat="1" x14ac:dyDescent="0.2">
      <c r="B24" s="154"/>
      <c r="C24" s="320" t="s">
        <v>128</v>
      </c>
      <c r="D24" s="316" t="s">
        <v>129</v>
      </c>
      <c r="E24" s="160" t="s">
        <v>134</v>
      </c>
      <c r="F24" s="154" t="s">
        <v>347</v>
      </c>
      <c r="G24" s="160" t="s">
        <v>135</v>
      </c>
      <c r="H24" s="154" t="s">
        <v>534</v>
      </c>
      <c r="I24" s="160" t="s">
        <v>140</v>
      </c>
      <c r="J24" s="160" t="s">
        <v>141</v>
      </c>
      <c r="K24" s="154"/>
      <c r="L24" s="154"/>
      <c r="M24" s="154"/>
      <c r="N24" s="154"/>
    </row>
    <row r="25" spans="2:15" s="1" customFormat="1" x14ac:dyDescent="0.2">
      <c r="B25"/>
      <c r="C25"/>
      <c r="D25"/>
      <c r="E25"/>
      <c r="F25" s="150"/>
      <c r="G25" s="150"/>
      <c r="H25"/>
      <c r="I25"/>
      <c r="J25"/>
      <c r="K25"/>
      <c r="L25"/>
      <c r="M25"/>
      <c r="N25"/>
    </row>
    <row r="26" spans="2:15" s="1" customFormat="1" x14ac:dyDescent="0.2">
      <c r="B26" s="461"/>
      <c r="C26" s="462" t="s">
        <v>435</v>
      </c>
      <c r="D26" s="463" t="s">
        <v>580</v>
      </c>
      <c r="E26" s="461"/>
      <c r="F26" s="461"/>
      <c r="G26" s="461"/>
      <c r="H26" s="461"/>
      <c r="I26" s="461"/>
      <c r="J26" s="461"/>
      <c r="K26" s="461"/>
      <c r="L26" s="461"/>
      <c r="M26" s="461"/>
      <c r="N26" s="461"/>
    </row>
    <row r="27" spans="2:15" s="1" customFormat="1" x14ac:dyDescent="0.2">
      <c r="B27"/>
      <c r="C27"/>
      <c r="D27"/>
      <c r="E27"/>
      <c r="F27" s="150"/>
      <c r="G27" s="150"/>
      <c r="H27"/>
      <c r="I27"/>
      <c r="J27"/>
      <c r="K27"/>
      <c r="L27"/>
      <c r="M27"/>
      <c r="N27"/>
    </row>
    <row r="28" spans="2:15" s="7" customFormat="1" x14ac:dyDescent="0.2">
      <c r="B28" s="326" t="s">
        <v>428</v>
      </c>
      <c r="C28" s="327"/>
      <c r="D28" s="327" t="s">
        <v>429</v>
      </c>
      <c r="E28" s="327" t="s">
        <v>429</v>
      </c>
      <c r="F28" s="327" t="s">
        <v>429</v>
      </c>
      <c r="G28" s="327" t="s">
        <v>429</v>
      </c>
      <c r="H28" s="327" t="s">
        <v>389</v>
      </c>
      <c r="I28" s="326" t="s">
        <v>432</v>
      </c>
      <c r="J28" s="327" t="s">
        <v>430</v>
      </c>
      <c r="K28" s="327" t="s">
        <v>389</v>
      </c>
      <c r="L28" s="327" t="s">
        <v>389</v>
      </c>
      <c r="M28" s="327" t="s">
        <v>389</v>
      </c>
      <c r="N28" s="327" t="s">
        <v>326</v>
      </c>
    </row>
    <row r="29" spans="2:15" s="169" customFormat="1" x14ac:dyDescent="0.2">
      <c r="B29" s="167" t="s">
        <v>127</v>
      </c>
      <c r="C29" s="167" t="s">
        <v>339</v>
      </c>
      <c r="D29" s="167" t="s">
        <v>154</v>
      </c>
      <c r="E29" s="168" t="s">
        <v>143</v>
      </c>
      <c r="F29" s="168" t="s">
        <v>154</v>
      </c>
      <c r="G29" s="168" t="s">
        <v>153</v>
      </c>
      <c r="H29" s="168" t="s">
        <v>115</v>
      </c>
      <c r="I29" s="171" t="s">
        <v>346</v>
      </c>
      <c r="J29" s="168" t="s">
        <v>130</v>
      </c>
      <c r="K29" s="168" t="s">
        <v>131</v>
      </c>
      <c r="L29" s="168" t="s">
        <v>137</v>
      </c>
      <c r="M29" s="168" t="s">
        <v>141</v>
      </c>
      <c r="N29" s="168" t="s">
        <v>128</v>
      </c>
    </row>
    <row r="30" spans="2:15" s="7" customFormat="1" x14ac:dyDescent="0.2">
      <c r="B30" s="166"/>
      <c r="C30" s="166"/>
      <c r="D30" s="166" t="s">
        <v>394</v>
      </c>
      <c r="E30" s="321" t="s">
        <v>532</v>
      </c>
      <c r="F30" s="166" t="s">
        <v>395</v>
      </c>
      <c r="G30" s="166" t="s">
        <v>422</v>
      </c>
      <c r="H30" s="166" t="s">
        <v>335</v>
      </c>
      <c r="I30" s="166" t="str">
        <f>F23</f>
        <v>(kJ/(kg*K))</v>
      </c>
      <c r="J30" s="166" t="s">
        <v>424</v>
      </c>
      <c r="K30" s="166" t="s">
        <v>424</v>
      </c>
      <c r="L30" s="166" t="s">
        <v>423</v>
      </c>
      <c r="M30" s="166" t="s">
        <v>338</v>
      </c>
      <c r="N30" s="166" t="s">
        <v>425</v>
      </c>
    </row>
    <row r="31" spans="2:15" x14ac:dyDescent="0.2">
      <c r="B31" s="163" t="s">
        <v>16</v>
      </c>
      <c r="C31" s="163" t="s">
        <v>124</v>
      </c>
      <c r="D31" s="164">
        <v>0.2</v>
      </c>
      <c r="E31" s="164">
        <v>1.1200000000000001</v>
      </c>
      <c r="F31" s="164">
        <f>D31*E31</f>
        <v>0.22400000000000003</v>
      </c>
      <c r="G31" s="165">
        <f>F31*Products!$I$29</f>
        <v>85.333333333333329</v>
      </c>
      <c r="H31" s="163">
        <v>1.5</v>
      </c>
      <c r="I31" s="163">
        <v>2.2999999999999998</v>
      </c>
      <c r="J31" s="163">
        <v>245</v>
      </c>
      <c r="K31" s="163">
        <v>20</v>
      </c>
      <c r="L31" s="165">
        <v>234.4</v>
      </c>
      <c r="M31" s="163">
        <f>H31*2</f>
        <v>3</v>
      </c>
      <c r="N31" s="165">
        <f>(G31*I31*(J31-K31)+(G31*L31*M31))</f>
        <v>104166.39999999999</v>
      </c>
      <c r="O31" t="s">
        <v>144</v>
      </c>
    </row>
    <row r="32" spans="2:15" x14ac:dyDescent="0.2">
      <c r="B32" s="162" t="s">
        <v>125</v>
      </c>
      <c r="C32" s="162" t="s">
        <v>37</v>
      </c>
      <c r="D32" s="164">
        <v>0.22500000000000001</v>
      </c>
      <c r="E32" s="164">
        <v>0.65300000000000002</v>
      </c>
      <c r="F32" s="164">
        <f>D32*E32</f>
        <v>0.146925</v>
      </c>
      <c r="G32" s="165">
        <f>F32*Products!$I$29</f>
        <v>55.971428571428568</v>
      </c>
      <c r="H32" s="163"/>
      <c r="I32" s="164">
        <v>1.76</v>
      </c>
      <c r="J32" s="163">
        <v>52</v>
      </c>
      <c r="K32" s="163">
        <v>20</v>
      </c>
      <c r="L32" s="163">
        <v>365</v>
      </c>
      <c r="M32" s="163">
        <v>1</v>
      </c>
      <c r="N32" s="165">
        <f>(G32*I32*(J32-K32)+(G32*L32*M32))</f>
        <v>23581.882285714284</v>
      </c>
      <c r="O32" t="s">
        <v>145</v>
      </c>
    </row>
    <row r="33" spans="1:14" x14ac:dyDescent="0.2">
      <c r="B33" s="162" t="s">
        <v>125</v>
      </c>
      <c r="C33" s="162" t="s">
        <v>27</v>
      </c>
      <c r="D33" s="164">
        <v>0.22500000000000001</v>
      </c>
      <c r="E33" s="164">
        <v>0.71299999999999997</v>
      </c>
      <c r="F33" s="164">
        <f>D33*E33</f>
        <v>0.16042499999999998</v>
      </c>
      <c r="G33" s="165">
        <f>F33*Products!$I$29</f>
        <v>61.1142857142857</v>
      </c>
      <c r="H33" s="163"/>
      <c r="I33" s="164">
        <v>2.33</v>
      </c>
      <c r="J33" s="163">
        <v>34</v>
      </c>
      <c r="K33" s="163">
        <v>20</v>
      </c>
      <c r="L33" s="163">
        <v>377</v>
      </c>
      <c r="M33" s="163">
        <v>1</v>
      </c>
      <c r="N33" s="165">
        <f>(G33*I33*(J33-K33)+(G33*L33*M33))</f>
        <v>25033.633714285708</v>
      </c>
    </row>
    <row r="34" spans="1:14" x14ac:dyDescent="0.2">
      <c r="B34" s="162" t="s">
        <v>16</v>
      </c>
      <c r="C34" s="162" t="s">
        <v>63</v>
      </c>
      <c r="D34" s="163">
        <v>0.08</v>
      </c>
      <c r="E34" s="163">
        <v>1.1000000000000001</v>
      </c>
      <c r="F34" s="163">
        <f>D34*E34</f>
        <v>8.8000000000000009E-2</v>
      </c>
      <c r="G34" s="165">
        <f>F34*Products!$I$29</f>
        <v>33.523809523809526</v>
      </c>
      <c r="H34" s="163">
        <v>3</v>
      </c>
      <c r="I34" s="164">
        <v>1.96</v>
      </c>
      <c r="J34" s="163">
        <v>189</v>
      </c>
      <c r="K34" s="163">
        <v>20</v>
      </c>
      <c r="L34" s="163">
        <v>552</v>
      </c>
      <c r="M34" s="163">
        <f>H34*2</f>
        <v>6</v>
      </c>
      <c r="N34" s="165">
        <f>(G34*I34*(J34-K34)+(G34*L34*M34))</f>
        <v>122135.28380952383</v>
      </c>
    </row>
    <row r="35" spans="1:14" x14ac:dyDescent="0.2">
      <c r="B35" s="163" t="s">
        <v>15</v>
      </c>
      <c r="C35" s="163" t="s">
        <v>294</v>
      </c>
      <c r="D35" s="163"/>
      <c r="E35" s="163"/>
      <c r="F35" s="163"/>
      <c r="G35" s="165">
        <v>3</v>
      </c>
      <c r="H35" s="163"/>
      <c r="I35" s="164">
        <v>3.84</v>
      </c>
      <c r="J35" s="163">
        <v>250</v>
      </c>
      <c r="K35" s="163">
        <v>20</v>
      </c>
      <c r="L35" s="163"/>
      <c r="M35" s="163"/>
      <c r="N35" s="165">
        <f>(G35*I35*(J35-K35)*2)</f>
        <v>5299.2</v>
      </c>
    </row>
    <row r="36" spans="1:14" x14ac:dyDescent="0.2">
      <c r="B36" s="6"/>
      <c r="C36" s="6"/>
      <c r="D36" s="27"/>
      <c r="E36" s="27"/>
      <c r="F36" s="27"/>
      <c r="G36" s="27"/>
      <c r="H36" s="27"/>
      <c r="I36" s="27"/>
      <c r="K36" s="27"/>
      <c r="L36" s="27"/>
      <c r="M36" s="322" t="s">
        <v>539</v>
      </c>
      <c r="N36" s="323">
        <f>SUM(N31:N35)</f>
        <v>280216.39980952378</v>
      </c>
    </row>
    <row r="37" spans="1:14" x14ac:dyDescent="0.2">
      <c r="B37" s="6"/>
      <c r="C37" s="6"/>
      <c r="D37" s="27"/>
      <c r="E37" s="27"/>
      <c r="F37" s="27"/>
      <c r="G37" s="27"/>
      <c r="H37" s="27"/>
      <c r="I37" s="27"/>
      <c r="L37" s="322" t="s">
        <v>470</v>
      </c>
      <c r="M37" s="322"/>
      <c r="N37" s="323">
        <f>N36*0.042</f>
        <v>11769.088791999999</v>
      </c>
    </row>
    <row r="38" spans="1:14" s="27" customFormat="1" x14ac:dyDescent="0.2">
      <c r="B38" s="6"/>
      <c r="C38" s="6"/>
    </row>
    <row r="39" spans="1:14" s="324" customFormat="1" x14ac:dyDescent="0.2">
      <c r="B39" s="159" t="s">
        <v>126</v>
      </c>
      <c r="C39" s="159" t="s">
        <v>339</v>
      </c>
      <c r="D39" s="159" t="s">
        <v>154</v>
      </c>
      <c r="E39" s="159" t="s">
        <v>143</v>
      </c>
      <c r="F39" s="159" t="s">
        <v>154</v>
      </c>
      <c r="G39" s="159" t="s">
        <v>153</v>
      </c>
      <c r="H39" s="159" t="s">
        <v>427</v>
      </c>
      <c r="I39" s="159" t="s">
        <v>149</v>
      </c>
      <c r="J39" s="168" t="s">
        <v>130</v>
      </c>
      <c r="K39" s="168" t="s">
        <v>131</v>
      </c>
      <c r="L39" s="159" t="s">
        <v>115</v>
      </c>
      <c r="M39" s="168" t="s">
        <v>141</v>
      </c>
      <c r="N39" s="168" t="s">
        <v>128</v>
      </c>
    </row>
    <row r="40" spans="1:14" s="7" customFormat="1" x14ac:dyDescent="0.2">
      <c r="B40" s="166"/>
      <c r="C40" s="166"/>
      <c r="D40" s="166" t="s">
        <v>394</v>
      </c>
      <c r="E40" s="321" t="s">
        <v>532</v>
      </c>
      <c r="F40" s="166" t="s">
        <v>395</v>
      </c>
      <c r="G40" s="166" t="s">
        <v>422</v>
      </c>
      <c r="H40" s="166" t="s">
        <v>426</v>
      </c>
      <c r="I40" s="166" t="s">
        <v>345</v>
      </c>
      <c r="J40" s="166" t="s">
        <v>424</v>
      </c>
      <c r="K40" s="166" t="s">
        <v>424</v>
      </c>
      <c r="L40" s="166" t="s">
        <v>423</v>
      </c>
      <c r="M40" s="166" t="s">
        <v>338</v>
      </c>
      <c r="N40" s="166" t="s">
        <v>425</v>
      </c>
    </row>
    <row r="41" spans="1:14" x14ac:dyDescent="0.2">
      <c r="B41" s="163" t="s">
        <v>29</v>
      </c>
      <c r="C41" s="465"/>
      <c r="D41" s="465" t="s">
        <v>112</v>
      </c>
      <c r="E41" s="465" t="s">
        <v>112</v>
      </c>
      <c r="F41" s="465" t="s">
        <v>581</v>
      </c>
      <c r="G41" s="464" t="s">
        <v>582</v>
      </c>
      <c r="H41" s="465" t="s">
        <v>112</v>
      </c>
      <c r="I41" s="465" t="s">
        <v>112</v>
      </c>
      <c r="J41" s="465"/>
      <c r="K41" s="465"/>
      <c r="L41" s="465"/>
      <c r="M41" s="465"/>
      <c r="N41" s="464" t="s">
        <v>583</v>
      </c>
    </row>
    <row r="42" spans="1:14" x14ac:dyDescent="0.2">
      <c r="B42" s="163" t="s">
        <v>584</v>
      </c>
      <c r="C42" s="465"/>
      <c r="D42" s="465"/>
      <c r="E42" s="465"/>
      <c r="F42" s="465"/>
      <c r="G42" s="465" t="s">
        <v>616</v>
      </c>
      <c r="H42" s="465"/>
      <c r="I42" s="465" t="s">
        <v>112</v>
      </c>
      <c r="J42" s="465" t="s">
        <v>112</v>
      </c>
      <c r="K42" s="465" t="s">
        <v>112</v>
      </c>
      <c r="L42" s="465" t="s">
        <v>112</v>
      </c>
      <c r="M42" s="465" t="s">
        <v>112</v>
      </c>
      <c r="N42" s="464" t="s">
        <v>585</v>
      </c>
    </row>
    <row r="43" spans="1:14" x14ac:dyDescent="0.2">
      <c r="B43" s="6"/>
      <c r="C43" s="6"/>
      <c r="D43" s="27"/>
      <c r="E43" s="27"/>
      <c r="F43" s="27"/>
      <c r="G43" s="27"/>
      <c r="H43" s="27"/>
      <c r="I43" s="171" t="s">
        <v>348</v>
      </c>
      <c r="K43" s="27"/>
      <c r="L43" s="27"/>
      <c r="M43" s="322" t="s">
        <v>539</v>
      </c>
      <c r="N43" s="323">
        <f>SUM(N38:N42)</f>
        <v>0</v>
      </c>
    </row>
    <row r="44" spans="1:14" x14ac:dyDescent="0.2">
      <c r="B44" s="6"/>
      <c r="C44" s="6"/>
      <c r="D44" s="27"/>
      <c r="E44" s="27"/>
      <c r="F44" s="27"/>
      <c r="G44" s="27"/>
      <c r="H44" s="27"/>
      <c r="I44" s="166" t="str">
        <f>I30</f>
        <v>(kJ/(kg*K))</v>
      </c>
      <c r="K44" s="27"/>
      <c r="L44" s="27"/>
      <c r="M44" s="322" t="s">
        <v>540</v>
      </c>
      <c r="N44" s="528" t="s">
        <v>734</v>
      </c>
    </row>
    <row r="45" spans="1:14" x14ac:dyDescent="0.2">
      <c r="A45" s="466"/>
      <c r="B45" s="466"/>
      <c r="C45" s="466"/>
      <c r="D45" s="466"/>
      <c r="E45" s="466"/>
      <c r="F45" s="466"/>
      <c r="G45" s="466"/>
    </row>
    <row r="46" spans="1:14" s="325" customFormat="1" x14ac:dyDescent="0.2">
      <c r="A46" s="466"/>
      <c r="B46" s="496" t="s">
        <v>587</v>
      </c>
      <c r="C46" s="466"/>
      <c r="D46" s="466"/>
      <c r="E46" s="466"/>
      <c r="F46" s="466"/>
      <c r="G46" s="466"/>
      <c r="H46"/>
      <c r="I46"/>
      <c r="J46"/>
      <c r="K46"/>
      <c r="L46"/>
      <c r="M46"/>
      <c r="N46"/>
    </row>
    <row r="47" spans="1:14" s="7" customFormat="1" x14ac:dyDescent="0.2">
      <c r="A47" s="466"/>
      <c r="B47" s="466" t="s">
        <v>588</v>
      </c>
      <c r="C47" s="466"/>
      <c r="D47" s="466"/>
      <c r="E47" s="466"/>
      <c r="F47" s="466"/>
      <c r="G47" s="466"/>
      <c r="H47"/>
      <c r="I47"/>
      <c r="J47"/>
      <c r="K47"/>
      <c r="L47"/>
      <c r="M47"/>
      <c r="N47"/>
    </row>
    <row r="48" spans="1:14" x14ac:dyDescent="0.2">
      <c r="A48" s="466"/>
      <c r="B48" s="466" t="s">
        <v>589</v>
      </c>
      <c r="C48" s="466"/>
      <c r="D48" s="466"/>
      <c r="E48" s="466"/>
      <c r="F48" s="466"/>
      <c r="G48" s="466"/>
    </row>
    <row r="49" spans="1:16" x14ac:dyDescent="0.2">
      <c r="A49" s="466"/>
      <c r="B49" s="466" t="s">
        <v>590</v>
      </c>
      <c r="C49" s="466"/>
      <c r="D49" s="466"/>
      <c r="E49" s="466"/>
      <c r="F49" s="466"/>
      <c r="G49" s="466"/>
    </row>
    <row r="50" spans="1:16" x14ac:dyDescent="0.2">
      <c r="A50" s="466"/>
      <c r="B50" s="466" t="s">
        <v>662</v>
      </c>
      <c r="C50" s="466"/>
      <c r="D50" s="466"/>
      <c r="E50" s="466"/>
      <c r="F50" s="466"/>
      <c r="G50" s="466"/>
      <c r="H50" s="27"/>
      <c r="I50" s="27"/>
      <c r="J50" s="27"/>
      <c r="K50" s="27"/>
      <c r="L50" s="27"/>
    </row>
    <row r="51" spans="1:16" x14ac:dyDescent="0.2">
      <c r="A51" s="466"/>
      <c r="B51" s="466" t="s">
        <v>663</v>
      </c>
      <c r="C51" s="466"/>
      <c r="D51" s="466"/>
      <c r="E51" s="466"/>
      <c r="F51" s="466"/>
      <c r="G51" s="466"/>
      <c r="H51" s="27"/>
      <c r="I51" s="27"/>
      <c r="J51" s="27"/>
      <c r="K51" s="27"/>
      <c r="L51" s="27"/>
    </row>
    <row r="52" spans="1:16" x14ac:dyDescent="0.2">
      <c r="A52" s="466"/>
      <c r="B52" s="466"/>
      <c r="C52" s="466"/>
      <c r="D52" s="466"/>
      <c r="E52" s="466"/>
      <c r="F52" s="466"/>
      <c r="G52" s="466"/>
      <c r="H52" s="27"/>
      <c r="I52" s="27"/>
      <c r="J52" s="27"/>
      <c r="K52" s="27"/>
      <c r="L52" s="27"/>
    </row>
    <row r="53" spans="1:16" s="27" customFormat="1" x14ac:dyDescent="0.2">
      <c r="B53" s="455"/>
      <c r="C53" s="455"/>
      <c r="D53" s="456"/>
      <c r="E53" s="457"/>
      <c r="F53" s="456"/>
      <c r="G53" s="456"/>
      <c r="H53" s="456"/>
      <c r="I53" s="456"/>
      <c r="J53" s="456"/>
      <c r="K53" s="456"/>
      <c r="M53"/>
      <c r="N53"/>
      <c r="O53"/>
      <c r="P53"/>
    </row>
    <row r="54" spans="1:16" x14ac:dyDescent="0.2">
      <c r="B54" s="458"/>
      <c r="C54" s="458"/>
      <c r="D54" s="458"/>
      <c r="E54" s="458"/>
      <c r="F54" s="458"/>
      <c r="G54" s="458"/>
      <c r="H54" s="458"/>
      <c r="I54" s="458"/>
      <c r="J54" s="458"/>
      <c r="K54" s="458"/>
      <c r="L54" s="27"/>
    </row>
    <row r="55" spans="1:16" s="7" customFormat="1" x14ac:dyDescent="0.2">
      <c r="B55" s="27"/>
      <c r="C55" s="27"/>
      <c r="D55" s="27"/>
      <c r="E55" s="27"/>
      <c r="F55" s="27"/>
      <c r="G55" s="27"/>
      <c r="H55" s="27"/>
      <c r="I55" s="27"/>
      <c r="J55" s="27"/>
      <c r="K55" s="459"/>
      <c r="L55" s="27"/>
      <c r="M55"/>
      <c r="N55"/>
      <c r="O55"/>
      <c r="P55"/>
    </row>
    <row r="56" spans="1:16" x14ac:dyDescent="0.2">
      <c r="B56" s="27"/>
      <c r="C56" s="27"/>
      <c r="D56" s="27"/>
      <c r="E56" s="27"/>
      <c r="F56" s="172"/>
      <c r="G56" s="314"/>
      <c r="H56" s="314"/>
      <c r="I56" s="314"/>
      <c r="J56" s="314"/>
      <c r="K56" s="459"/>
      <c r="L56" s="27"/>
    </row>
    <row r="57" spans="1:16" x14ac:dyDescent="0.2">
      <c r="B57" s="27"/>
      <c r="C57" s="27"/>
      <c r="D57" s="27"/>
      <c r="E57" s="27"/>
      <c r="F57" s="27"/>
      <c r="G57" s="27"/>
      <c r="H57" s="27"/>
      <c r="I57" s="27"/>
      <c r="J57" s="58"/>
      <c r="K57" s="460"/>
      <c r="L57" s="27"/>
    </row>
    <row r="58" spans="1:16" x14ac:dyDescent="0.2">
      <c r="B58" s="27"/>
      <c r="C58" s="27"/>
      <c r="D58" s="27"/>
      <c r="E58" s="27"/>
      <c r="F58" s="27"/>
      <c r="G58" s="27"/>
      <c r="H58" s="27"/>
      <c r="I58" s="27"/>
      <c r="J58" s="58"/>
      <c r="K58" s="460"/>
      <c r="L58" s="27"/>
    </row>
    <row r="59" spans="1:16" x14ac:dyDescent="0.2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</row>
    <row r="60" spans="1:16" x14ac:dyDescent="0.2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AY61"/>
  <sheetViews>
    <sheetView workbookViewId="0">
      <selection activeCell="M20" sqref="M20"/>
    </sheetView>
  </sheetViews>
  <sheetFormatPr baseColWidth="10" defaultColWidth="8.83203125" defaultRowHeight="15" x14ac:dyDescent="0.2"/>
  <cols>
    <col min="1" max="1" width="2.33203125" customWidth="1"/>
    <col min="2" max="2" width="19.1640625" customWidth="1"/>
    <col min="3" max="3" width="14.5" customWidth="1"/>
    <col min="4" max="4" width="7.5" customWidth="1"/>
    <col min="5" max="5" width="7" style="14" customWidth="1"/>
    <col min="6" max="6" width="13.5" style="9" customWidth="1"/>
    <col min="7" max="7" width="17.5" style="12" customWidth="1"/>
    <col min="8" max="8" width="7.6640625" customWidth="1"/>
    <col min="9" max="9" width="9.6640625" style="14" customWidth="1"/>
    <col min="10" max="10" width="7" customWidth="1"/>
    <col min="11" max="11" width="13.1640625" customWidth="1"/>
    <col min="12" max="12" width="9.5" customWidth="1"/>
    <col min="13" max="13" width="11" customWidth="1"/>
    <col min="14" max="14" width="10.1640625" customWidth="1"/>
    <col min="15" max="15" width="13.33203125" style="14" customWidth="1"/>
    <col min="16" max="16" width="14.5" style="10" customWidth="1"/>
    <col min="17" max="17" width="9" style="8" customWidth="1"/>
    <col min="18" max="18" width="14.5" customWidth="1"/>
    <col min="19" max="19" width="21.5" customWidth="1"/>
    <col min="20" max="20" width="15.6640625" customWidth="1"/>
    <col min="21" max="21" width="10.5" customWidth="1"/>
    <col min="22" max="22" width="21.33203125" customWidth="1"/>
    <col min="23" max="23" width="21.1640625" customWidth="1"/>
    <col min="24" max="24" width="41.5" customWidth="1"/>
    <col min="25" max="26" width="11.83203125" customWidth="1"/>
    <col min="27" max="27" width="12.83203125" customWidth="1"/>
    <col min="28" max="28" width="14" customWidth="1"/>
    <col min="29" max="29" width="18.33203125" customWidth="1"/>
    <col min="30" max="30" width="16.5" customWidth="1"/>
    <col min="31" max="31" width="13" customWidth="1"/>
    <col min="32" max="32" width="19.5" customWidth="1"/>
    <col min="33" max="33" width="22.6640625" customWidth="1"/>
    <col min="34" max="34" width="15.83203125" customWidth="1"/>
    <col min="35" max="35" width="12" bestFit="1" customWidth="1"/>
    <col min="36" max="36" width="12" style="8" customWidth="1"/>
    <col min="37" max="39" width="8.83203125" style="10"/>
    <col min="40" max="40" width="16.5" style="10" customWidth="1"/>
    <col min="41" max="41" width="16" style="10" customWidth="1"/>
    <col min="42" max="42" width="15.5" style="10" customWidth="1"/>
    <col min="43" max="43" width="8.83203125" style="10"/>
    <col min="45" max="45" width="12.5" customWidth="1"/>
  </cols>
  <sheetData>
    <row r="1" spans="1:51" s="253" customFormat="1" ht="17" x14ac:dyDescent="0.2">
      <c r="E1" s="254"/>
      <c r="F1" s="255"/>
      <c r="G1" s="256"/>
      <c r="I1" s="254"/>
      <c r="O1" s="254"/>
      <c r="P1" s="257"/>
      <c r="Q1" s="258"/>
      <c r="T1" s="259" t="s">
        <v>213</v>
      </c>
      <c r="AJ1" s="258"/>
      <c r="AK1" s="257"/>
      <c r="AL1" s="257"/>
      <c r="AM1" s="257"/>
      <c r="AN1" s="257"/>
      <c r="AO1" s="257"/>
      <c r="AP1" s="257"/>
      <c r="AQ1" s="257"/>
    </row>
    <row r="2" spans="1:51" s="260" customFormat="1" x14ac:dyDescent="0.2">
      <c r="B2" s="471" t="s">
        <v>359</v>
      </c>
      <c r="E2" s="261"/>
      <c r="F2" s="262"/>
      <c r="G2" s="263"/>
      <c r="I2" s="261"/>
      <c r="O2" s="261"/>
      <c r="P2" s="264"/>
      <c r="Q2" s="265"/>
      <c r="T2" s="273" t="s">
        <v>187</v>
      </c>
      <c r="U2" s="291">
        <v>10000000000</v>
      </c>
      <c r="V2" s="286" t="s">
        <v>193</v>
      </c>
      <c r="W2" s="273" t="s">
        <v>184</v>
      </c>
      <c r="X2" s="274">
        <v>1.5</v>
      </c>
      <c r="Y2" s="286" t="s">
        <v>450</v>
      </c>
      <c r="AA2" s="273" t="s">
        <v>363</v>
      </c>
      <c r="AB2" s="274" t="s">
        <v>129</v>
      </c>
      <c r="AC2" s="286" t="s">
        <v>354</v>
      </c>
      <c r="AD2" s="287"/>
      <c r="AE2" s="287"/>
      <c r="AF2" s="287"/>
      <c r="AG2" s="356"/>
      <c r="AH2" s="501"/>
      <c r="AI2" s="500"/>
      <c r="AJ2" s="265"/>
      <c r="AK2" s="264"/>
      <c r="AL2" s="264"/>
      <c r="AM2" s="264"/>
      <c r="AN2" s="264"/>
      <c r="AO2" s="264"/>
      <c r="AP2" s="264"/>
      <c r="AQ2" s="264"/>
    </row>
    <row r="3" spans="1:51" s="260" customFormat="1" x14ac:dyDescent="0.2">
      <c r="B3" s="268" t="s">
        <v>188</v>
      </c>
      <c r="C3" s="269"/>
      <c r="D3" s="269"/>
      <c r="E3" s="270"/>
      <c r="F3" s="271"/>
      <c r="G3" s="266"/>
      <c r="I3" s="261"/>
      <c r="P3" s="265"/>
      <c r="Q3" s="265"/>
      <c r="S3" s="394"/>
      <c r="T3" s="275" t="s">
        <v>186</v>
      </c>
      <c r="U3" s="292">
        <v>7000000</v>
      </c>
      <c r="V3" s="277" t="s">
        <v>193</v>
      </c>
      <c r="W3" s="275" t="s">
        <v>195</v>
      </c>
      <c r="X3" s="276">
        <v>1.5</v>
      </c>
      <c r="Y3" s="277" t="s">
        <v>450</v>
      </c>
      <c r="AA3" s="275" t="s">
        <v>214</v>
      </c>
      <c r="AB3" s="276" t="s">
        <v>129</v>
      </c>
      <c r="AC3" s="277" t="s">
        <v>215</v>
      </c>
      <c r="AJ3" s="265"/>
      <c r="AK3" s="264"/>
      <c r="AL3" s="264"/>
      <c r="AM3" s="264"/>
      <c r="AN3" s="264"/>
      <c r="AO3" s="264"/>
      <c r="AP3" s="264"/>
      <c r="AQ3" s="264"/>
    </row>
    <row r="4" spans="1:51" s="260" customFormat="1" ht="17" x14ac:dyDescent="0.2">
      <c r="B4" s="269" t="s">
        <v>187</v>
      </c>
      <c r="C4" s="269"/>
      <c r="D4" s="269" t="s">
        <v>184</v>
      </c>
      <c r="E4" s="269">
        <v>1.5</v>
      </c>
      <c r="F4" s="269" t="s">
        <v>183</v>
      </c>
      <c r="G4" s="266"/>
      <c r="I4" s="261"/>
      <c r="P4" s="265"/>
      <c r="Q4" s="265"/>
      <c r="T4" s="275" t="s">
        <v>185</v>
      </c>
      <c r="U4" s="292">
        <v>9000</v>
      </c>
      <c r="V4" s="277" t="s">
        <v>193</v>
      </c>
      <c r="W4" s="275" t="s">
        <v>182</v>
      </c>
      <c r="X4" s="282">
        <v>0.02</v>
      </c>
      <c r="Y4" s="277"/>
      <c r="AA4" s="288" t="s">
        <v>141</v>
      </c>
      <c r="AB4" s="289" t="s">
        <v>129</v>
      </c>
      <c r="AC4" s="290" t="s">
        <v>216</v>
      </c>
      <c r="AF4" s="273" t="s">
        <v>217</v>
      </c>
      <c r="AG4" s="294" t="s">
        <v>223</v>
      </c>
      <c r="AH4" s="280"/>
      <c r="AI4" s="281"/>
      <c r="AK4" s="264"/>
      <c r="AL4" s="264"/>
      <c r="AM4" s="264"/>
      <c r="AN4" s="264"/>
      <c r="AO4" s="264"/>
      <c r="AP4" s="264"/>
      <c r="AQ4" s="264"/>
      <c r="AR4" s="478" t="s">
        <v>161</v>
      </c>
      <c r="AS4" s="264"/>
      <c r="AT4" s="264"/>
      <c r="AU4" s="264"/>
      <c r="AV4" s="264"/>
      <c r="AW4" s="264"/>
      <c r="AX4" s="264"/>
    </row>
    <row r="5" spans="1:51" s="260" customFormat="1" x14ac:dyDescent="0.2">
      <c r="B5" s="269" t="s">
        <v>186</v>
      </c>
      <c r="C5" s="269"/>
      <c r="D5" s="269" t="s">
        <v>195</v>
      </c>
      <c r="E5" s="269">
        <v>1.5</v>
      </c>
      <c r="F5" s="269" t="s">
        <v>183</v>
      </c>
      <c r="G5" s="266"/>
      <c r="I5" s="261"/>
      <c r="P5" s="265"/>
      <c r="Q5" s="265"/>
      <c r="T5" s="288" t="s">
        <v>350</v>
      </c>
      <c r="U5" s="293">
        <v>20000</v>
      </c>
      <c r="V5" s="290" t="s">
        <v>193</v>
      </c>
      <c r="W5" s="288" t="s">
        <v>351</v>
      </c>
      <c r="X5" s="284">
        <v>0.04</v>
      </c>
      <c r="Y5" s="290"/>
      <c r="AF5" s="275" t="s">
        <v>218</v>
      </c>
      <c r="AG5" s="276" t="s">
        <v>225</v>
      </c>
      <c r="AH5" s="282"/>
      <c r="AI5" s="283"/>
      <c r="AK5" s="264"/>
      <c r="AL5" s="264"/>
      <c r="AM5" s="264"/>
      <c r="AN5" s="264"/>
      <c r="AO5" s="264"/>
      <c r="AP5" s="264"/>
      <c r="AQ5" s="264"/>
      <c r="AR5" s="264" t="s">
        <v>352</v>
      </c>
      <c r="AS5" s="264"/>
      <c r="AT5" s="264"/>
      <c r="AU5" s="264"/>
      <c r="AV5" s="264"/>
      <c r="AW5" s="264"/>
      <c r="AX5" s="264"/>
    </row>
    <row r="6" spans="1:51" s="260" customFormat="1" x14ac:dyDescent="0.2">
      <c r="B6" s="269" t="s">
        <v>185</v>
      </c>
      <c r="C6" s="269"/>
      <c r="D6" s="269" t="s">
        <v>182</v>
      </c>
      <c r="E6" s="272">
        <v>0.02</v>
      </c>
      <c r="F6" s="269"/>
      <c r="G6" s="266"/>
      <c r="I6" s="261"/>
      <c r="O6" s="265"/>
      <c r="P6" s="264"/>
      <c r="Q6" s="265"/>
      <c r="AF6" s="275" t="s">
        <v>224</v>
      </c>
      <c r="AG6" s="276">
        <v>1000</v>
      </c>
      <c r="AH6" s="282" t="s">
        <v>118</v>
      </c>
      <c r="AI6" s="283" t="s">
        <v>353</v>
      </c>
      <c r="AK6" s="264"/>
      <c r="AL6" s="264"/>
      <c r="AM6" s="264"/>
      <c r="AN6" s="264"/>
      <c r="AO6" s="264"/>
      <c r="AP6" s="264"/>
      <c r="AQ6" s="264"/>
      <c r="AR6" s="479" t="s">
        <v>618</v>
      </c>
      <c r="AS6" s="264"/>
      <c r="AT6" s="264"/>
      <c r="AU6" s="264"/>
      <c r="AV6" s="264"/>
      <c r="AW6" s="264"/>
      <c r="AX6" s="264"/>
    </row>
    <row r="7" spans="1:51" s="260" customFormat="1" x14ac:dyDescent="0.2">
      <c r="B7" s="269" t="s">
        <v>194</v>
      </c>
      <c r="C7" s="269"/>
      <c r="D7" s="269" t="s">
        <v>181</v>
      </c>
      <c r="E7" s="272">
        <v>0.04</v>
      </c>
      <c r="F7" s="269"/>
      <c r="G7" s="266"/>
      <c r="H7" s="259" t="s">
        <v>487</v>
      </c>
      <c r="I7" s="261"/>
      <c r="O7" s="343" t="s">
        <v>465</v>
      </c>
      <c r="P7" s="264"/>
      <c r="Q7" s="265"/>
      <c r="T7" s="273" t="s">
        <v>205</v>
      </c>
      <c r="U7" s="274" t="s">
        <v>129</v>
      </c>
      <c r="V7" s="294">
        <v>41</v>
      </c>
      <c r="W7" s="274" t="s">
        <v>198</v>
      </c>
      <c r="X7" s="274" t="s">
        <v>129</v>
      </c>
      <c r="Y7" s="274" t="s">
        <v>200</v>
      </c>
      <c r="Z7" s="274"/>
      <c r="AA7" s="274"/>
      <c r="AB7" s="274"/>
      <c r="AC7" s="274"/>
      <c r="AD7" s="286"/>
      <c r="AF7" s="275" t="s">
        <v>226</v>
      </c>
      <c r="AG7" s="276">
        <v>6400</v>
      </c>
      <c r="AH7" s="284" t="s">
        <v>118</v>
      </c>
      <c r="AI7" s="285"/>
      <c r="AK7" s="264"/>
      <c r="AL7" s="264"/>
      <c r="AM7" s="264"/>
      <c r="AN7" s="264"/>
      <c r="AO7" s="264"/>
      <c r="AP7" s="264"/>
      <c r="AQ7" s="264"/>
      <c r="AR7" s="264" t="s">
        <v>230</v>
      </c>
      <c r="AS7" s="264"/>
      <c r="AT7" s="264"/>
      <c r="AU7" s="264"/>
      <c r="AV7" s="264"/>
      <c r="AW7" s="264"/>
      <c r="AX7" s="264"/>
    </row>
    <row r="8" spans="1:51" s="260" customFormat="1" ht="17" x14ac:dyDescent="0.2">
      <c r="A8" s="532" t="s">
        <v>736</v>
      </c>
      <c r="B8" s="252" t="s">
        <v>358</v>
      </c>
      <c r="E8" s="261"/>
      <c r="F8" s="262"/>
      <c r="G8" s="266"/>
      <c r="H8" s="356" t="s">
        <v>486</v>
      </c>
      <c r="I8" s="357"/>
      <c r="J8" s="358"/>
      <c r="K8" s="358"/>
      <c r="L8" s="358"/>
      <c r="M8" s="359"/>
      <c r="O8" s="341" t="s">
        <v>484</v>
      </c>
      <c r="P8" s="342" t="s">
        <v>485</v>
      </c>
      <c r="Q8" s="265"/>
      <c r="T8" s="288" t="s">
        <v>196</v>
      </c>
      <c r="U8" s="289" t="s">
        <v>129</v>
      </c>
      <c r="V8" s="289" t="s">
        <v>197</v>
      </c>
      <c r="W8" s="289" t="s">
        <v>199</v>
      </c>
      <c r="X8" s="289" t="s">
        <v>129</v>
      </c>
      <c r="Y8" s="289" t="s">
        <v>201</v>
      </c>
      <c r="Z8" s="289"/>
      <c r="AA8" s="289"/>
      <c r="AB8" s="289"/>
      <c r="AC8" s="289"/>
      <c r="AD8" s="290"/>
      <c r="AF8" s="275" t="s">
        <v>227</v>
      </c>
      <c r="AG8" s="502">
        <f>0.000000001082*1000</f>
        <v>1.082E-6</v>
      </c>
      <c r="AI8" s="267"/>
      <c r="AJ8" s="267"/>
      <c r="AK8" s="264"/>
      <c r="AL8" s="264"/>
      <c r="AM8" s="264"/>
      <c r="AN8" s="264"/>
      <c r="AO8" s="264"/>
      <c r="AP8" s="264"/>
      <c r="AQ8" s="264"/>
      <c r="AR8" s="264" t="s">
        <v>229</v>
      </c>
    </row>
    <row r="9" spans="1:51" s="79" customFormat="1" x14ac:dyDescent="0.2">
      <c r="E9" s="90"/>
      <c r="F9" s="91"/>
      <c r="G9" s="92"/>
      <c r="I9" s="90"/>
      <c r="O9" s="177"/>
      <c r="P9" s="178"/>
      <c r="Q9" s="177"/>
      <c r="AF9" s="278" t="s">
        <v>228</v>
      </c>
      <c r="AG9" s="279">
        <v>0.5</v>
      </c>
      <c r="AI9" s="295"/>
      <c r="AJ9" s="295"/>
      <c r="AK9" s="178"/>
      <c r="AL9" s="178"/>
      <c r="AM9" s="178"/>
      <c r="AN9" s="178"/>
      <c r="AO9" s="178"/>
      <c r="AP9" s="178"/>
      <c r="AQ9" s="178"/>
    </row>
    <row r="10" spans="1:51" s="79" customFormat="1" ht="5.25" customHeight="1" x14ac:dyDescent="0.2">
      <c r="E10" s="90"/>
      <c r="F10" s="91"/>
      <c r="G10" s="92"/>
      <c r="I10" s="90"/>
      <c r="O10" s="177"/>
      <c r="P10" s="178"/>
      <c r="Q10" s="177"/>
      <c r="AF10" s="45"/>
      <c r="AG10" s="45"/>
      <c r="AH10" s="45"/>
      <c r="AI10" s="295"/>
      <c r="AJ10" s="295"/>
      <c r="AK10" s="178"/>
      <c r="AL10" s="178"/>
      <c r="AM10" s="178"/>
      <c r="AN10" s="178"/>
      <c r="AO10" s="178"/>
      <c r="AP10" s="178"/>
      <c r="AQ10" s="178"/>
    </row>
    <row r="11" spans="1:51" s="27" customFormat="1" x14ac:dyDescent="0.2">
      <c r="E11" s="304"/>
      <c r="F11" s="305"/>
      <c r="G11" s="13"/>
      <c r="I11" s="304"/>
      <c r="O11" s="306"/>
      <c r="P11" s="307"/>
      <c r="Q11" s="306"/>
      <c r="AF11" s="6"/>
      <c r="AG11" s="6"/>
      <c r="AH11" s="6"/>
      <c r="AI11" s="308"/>
      <c r="AJ11" s="308"/>
      <c r="AK11" s="307"/>
      <c r="AL11" s="307"/>
      <c r="AM11" s="307"/>
      <c r="AN11" s="307"/>
      <c r="AO11" s="307"/>
      <c r="AP11" s="307"/>
      <c r="AQ11" s="307"/>
    </row>
    <row r="12" spans="1:51" s="151" customFormat="1" x14ac:dyDescent="0.2">
      <c r="B12" s="161" t="s">
        <v>44</v>
      </c>
      <c r="C12" s="195"/>
      <c r="D12" s="195"/>
      <c r="E12" s="195"/>
      <c r="F12" s="195"/>
      <c r="G12" s="196" t="s">
        <v>160</v>
      </c>
      <c r="H12" s="196" t="s">
        <v>112</v>
      </c>
      <c r="J12" s="197"/>
      <c r="K12" s="197"/>
      <c r="L12" s="197"/>
      <c r="M12" s="197"/>
      <c r="N12" s="197"/>
      <c r="O12" s="199" t="s">
        <v>190</v>
      </c>
      <c r="P12" s="175"/>
      <c r="Q12" s="174"/>
      <c r="S12" s="225"/>
      <c r="T12" s="180" t="s">
        <v>170</v>
      </c>
      <c r="U12" s="226"/>
      <c r="V12" s="226"/>
      <c r="W12" s="226"/>
      <c r="X12" s="226"/>
      <c r="Y12" s="225"/>
      <c r="Z12" s="225"/>
      <c r="AA12" s="225"/>
      <c r="AB12" s="225"/>
      <c r="AC12" s="180" t="s">
        <v>211</v>
      </c>
      <c r="AJ12" s="198"/>
      <c r="AK12" s="181" t="s">
        <v>212</v>
      </c>
      <c r="AL12" s="198"/>
      <c r="AM12" s="175"/>
      <c r="AN12" s="175"/>
      <c r="AO12" s="175"/>
      <c r="AP12" s="175"/>
      <c r="AQ12" s="175"/>
    </row>
    <row r="13" spans="1:51" s="200" customFormat="1" x14ac:dyDescent="0.2">
      <c r="B13" s="125" t="s">
        <v>146</v>
      </c>
      <c r="C13" s="186" t="s">
        <v>149</v>
      </c>
      <c r="D13" s="186" t="s">
        <v>143</v>
      </c>
      <c r="E13" s="187" t="s">
        <v>151</v>
      </c>
      <c r="F13" s="186" t="s">
        <v>1</v>
      </c>
      <c r="G13" s="188" t="s">
        <v>153</v>
      </c>
      <c r="H13" s="186" t="s">
        <v>156</v>
      </c>
      <c r="I13" s="186" t="s">
        <v>117</v>
      </c>
      <c r="J13" s="186" t="s">
        <v>114</v>
      </c>
      <c r="K13" s="186" t="s">
        <v>157</v>
      </c>
      <c r="L13" s="186" t="s">
        <v>115</v>
      </c>
      <c r="M13" s="186" t="s">
        <v>114</v>
      </c>
      <c r="N13" s="186" t="s">
        <v>117</v>
      </c>
      <c r="O13" s="189" t="s">
        <v>202</v>
      </c>
      <c r="P13" s="190" t="s">
        <v>202</v>
      </c>
      <c r="Q13" s="191" t="s">
        <v>167</v>
      </c>
      <c r="R13" s="192" t="s">
        <v>166</v>
      </c>
      <c r="S13" s="227" t="s">
        <v>146</v>
      </c>
      <c r="T13" s="228"/>
      <c r="U13" s="228"/>
      <c r="V13" s="228"/>
      <c r="W13" s="228"/>
      <c r="X13" s="228"/>
      <c r="Y13" s="228"/>
      <c r="Z13" s="228"/>
      <c r="AA13" s="228"/>
      <c r="AB13" s="228"/>
      <c r="AC13" s="332" t="s">
        <v>2</v>
      </c>
      <c r="AD13" s="332" t="s">
        <v>180</v>
      </c>
      <c r="AE13" s="332" t="s">
        <v>3</v>
      </c>
      <c r="AF13" s="332" t="s">
        <v>110</v>
      </c>
      <c r="AG13" s="332" t="s">
        <v>219</v>
      </c>
      <c r="AH13" s="332" t="s">
        <v>220</v>
      </c>
      <c r="AI13" s="333" t="s">
        <v>453</v>
      </c>
      <c r="AJ13" s="334" t="s">
        <v>189</v>
      </c>
      <c r="AK13" s="335" t="s">
        <v>206</v>
      </c>
      <c r="AL13" s="335" t="s">
        <v>207</v>
      </c>
      <c r="AM13" s="335" t="s">
        <v>208</v>
      </c>
      <c r="AN13" s="335" t="s">
        <v>209</v>
      </c>
      <c r="AO13" s="335" t="s">
        <v>221</v>
      </c>
      <c r="AP13" s="335" t="s">
        <v>222</v>
      </c>
      <c r="AQ13" s="336" t="s">
        <v>453</v>
      </c>
      <c r="AR13" s="337" t="s">
        <v>161</v>
      </c>
      <c r="AS13" s="336"/>
      <c r="AT13" s="338"/>
      <c r="AU13" s="338"/>
      <c r="AV13" s="338"/>
      <c r="AW13" s="338"/>
      <c r="AX13" s="338"/>
      <c r="AY13" s="338"/>
    </row>
    <row r="14" spans="1:51" s="200" customFormat="1" x14ac:dyDescent="0.2">
      <c r="B14" s="185" t="s">
        <v>32</v>
      </c>
      <c r="C14" s="328" t="s">
        <v>394</v>
      </c>
      <c r="D14" s="328" t="s">
        <v>532</v>
      </c>
      <c r="E14" s="329" t="s">
        <v>395</v>
      </c>
      <c r="F14" s="328" t="s">
        <v>396</v>
      </c>
      <c r="G14" s="330" t="s">
        <v>436</v>
      </c>
      <c r="H14" s="328" t="s">
        <v>437</v>
      </c>
      <c r="I14" s="185"/>
      <c r="J14" s="185"/>
      <c r="K14" s="328" t="s">
        <v>438</v>
      </c>
      <c r="L14" s="328" t="s">
        <v>335</v>
      </c>
      <c r="M14" s="185"/>
      <c r="N14" s="185"/>
      <c r="O14" s="329" t="s">
        <v>439</v>
      </c>
      <c r="P14" s="331" t="s">
        <v>440</v>
      </c>
      <c r="Q14" s="193" t="s">
        <v>168</v>
      </c>
      <c r="R14" s="194"/>
      <c r="S14" s="227" t="s">
        <v>32</v>
      </c>
      <c r="T14" s="201" t="s">
        <v>171</v>
      </c>
      <c r="U14" s="201" t="s">
        <v>172</v>
      </c>
      <c r="V14" s="201" t="s">
        <v>173</v>
      </c>
      <c r="W14" s="201" t="s">
        <v>174</v>
      </c>
      <c r="X14" s="201" t="s">
        <v>175</v>
      </c>
      <c r="Y14" s="201" t="s">
        <v>176</v>
      </c>
      <c r="Z14" s="201" t="s">
        <v>177</v>
      </c>
      <c r="AA14" s="201" t="s">
        <v>178</v>
      </c>
      <c r="AB14" s="201" t="s">
        <v>179</v>
      </c>
      <c r="AC14" s="332" t="s">
        <v>458</v>
      </c>
      <c r="AD14" s="332" t="s">
        <v>459</v>
      </c>
      <c r="AE14" s="332" t="s">
        <v>460</v>
      </c>
      <c r="AF14" s="332" t="s">
        <v>461</v>
      </c>
      <c r="AG14" s="332" t="s">
        <v>462</v>
      </c>
      <c r="AH14" s="332" t="s">
        <v>462</v>
      </c>
      <c r="AI14" s="335" t="s">
        <v>167</v>
      </c>
      <c r="AJ14" s="339" t="s">
        <v>395</v>
      </c>
      <c r="AK14" s="340"/>
      <c r="AL14" s="340"/>
      <c r="AM14" s="340"/>
      <c r="AN14" s="340"/>
      <c r="AO14" s="340"/>
      <c r="AP14" s="340"/>
      <c r="AQ14" s="335" t="s">
        <v>167</v>
      </c>
      <c r="AR14" s="338"/>
      <c r="AS14" s="338"/>
      <c r="AT14" s="338"/>
      <c r="AU14" s="338"/>
      <c r="AV14" s="338"/>
      <c r="AW14" s="338"/>
      <c r="AX14" s="338"/>
      <c r="AY14" s="338"/>
    </row>
    <row r="15" spans="1:51" s="86" customFormat="1" x14ac:dyDescent="0.2">
      <c r="B15" s="86" t="s">
        <v>34</v>
      </c>
      <c r="C15" s="120"/>
      <c r="D15" s="203"/>
      <c r="E15" s="204">
        <f>0.05+0.019</f>
        <v>6.9000000000000006E-2</v>
      </c>
      <c r="F15" s="128">
        <v>56.11</v>
      </c>
      <c r="G15" s="95">
        <f>E15*G$37</f>
        <v>25.939849624060155</v>
      </c>
      <c r="H15" s="86">
        <v>273</v>
      </c>
      <c r="I15" s="86" t="s">
        <v>118</v>
      </c>
      <c r="J15" s="86" t="s">
        <v>113</v>
      </c>
      <c r="O15" s="120"/>
      <c r="P15" s="205"/>
      <c r="Q15" s="114"/>
      <c r="R15" s="114"/>
      <c r="S15" s="116" t="s">
        <v>34</v>
      </c>
      <c r="T15" s="225"/>
      <c r="U15" s="225"/>
      <c r="V15" s="232"/>
      <c r="W15" s="232"/>
      <c r="X15" s="232"/>
      <c r="Y15" s="232"/>
      <c r="Z15" s="232"/>
      <c r="AA15" s="232"/>
      <c r="AB15" s="232"/>
      <c r="AC15" s="116"/>
      <c r="AD15" s="116"/>
      <c r="AE15" s="116"/>
      <c r="AF15" s="116"/>
      <c r="AG15" s="223"/>
      <c r="AH15" s="223"/>
      <c r="AI15" s="116"/>
      <c r="AJ15" s="224">
        <f t="shared" ref="AJ15:AJ29" si="0">0.01*G15</f>
        <v>0.25939849624060157</v>
      </c>
      <c r="AK15" s="232"/>
      <c r="AL15" s="232"/>
      <c r="AM15" s="232"/>
      <c r="AN15" s="232"/>
      <c r="AO15" s="232"/>
      <c r="AP15" s="232"/>
      <c r="AQ15" s="232"/>
      <c r="AR15" s="116"/>
      <c r="AS15" s="116"/>
      <c r="AT15" s="115"/>
    </row>
    <row r="16" spans="1:51" s="86" customFormat="1" x14ac:dyDescent="0.2">
      <c r="B16" s="86" t="s">
        <v>35</v>
      </c>
      <c r="C16" s="120">
        <v>0.2</v>
      </c>
      <c r="D16" s="203">
        <v>1.1200000000000001</v>
      </c>
      <c r="E16" s="206">
        <f>C16*D16</f>
        <v>0.22400000000000003</v>
      </c>
      <c r="F16" s="128">
        <v>106.12</v>
      </c>
      <c r="G16" s="95">
        <f>E16*G$37</f>
        <v>84.210526315789494</v>
      </c>
      <c r="H16" s="86">
        <v>11890</v>
      </c>
      <c r="I16" s="86" t="s">
        <v>119</v>
      </c>
      <c r="J16" s="86" t="s">
        <v>116</v>
      </c>
      <c r="O16" s="120"/>
      <c r="P16" s="205"/>
      <c r="Q16" s="114"/>
      <c r="R16" s="114"/>
      <c r="S16" s="116" t="s">
        <v>35</v>
      </c>
      <c r="T16" s="225"/>
      <c r="U16" s="225"/>
      <c r="V16" s="232"/>
      <c r="W16" s="232"/>
      <c r="X16" s="232"/>
      <c r="Y16" s="232"/>
      <c r="Z16" s="232"/>
      <c r="AA16" s="232"/>
      <c r="AB16" s="232"/>
      <c r="AC16" s="116"/>
      <c r="AD16" s="116"/>
      <c r="AE16" s="116"/>
      <c r="AF16" s="116"/>
      <c r="AG16" s="223"/>
      <c r="AH16" s="223"/>
      <c r="AI16" s="224"/>
      <c r="AJ16" s="224">
        <f t="shared" si="0"/>
        <v>0.84210526315789491</v>
      </c>
      <c r="AK16" s="232"/>
      <c r="AL16" s="232"/>
      <c r="AM16" s="232"/>
      <c r="AN16" s="232"/>
      <c r="AO16" s="232"/>
      <c r="AP16" s="232"/>
      <c r="AQ16" s="232"/>
      <c r="AR16" s="116"/>
      <c r="AS16" s="116"/>
      <c r="AT16" s="116"/>
    </row>
    <row r="17" spans="2:46" s="86" customFormat="1" x14ac:dyDescent="0.2">
      <c r="B17" s="86" t="s">
        <v>13</v>
      </c>
      <c r="C17" s="120"/>
      <c r="D17" s="203"/>
      <c r="E17" s="207">
        <v>4.7E-2</v>
      </c>
      <c r="F17" s="128">
        <v>164.2</v>
      </c>
      <c r="G17" s="95">
        <f>E17*G$37</f>
        <v>17.669172932330827</v>
      </c>
      <c r="H17" s="86">
        <v>1930</v>
      </c>
      <c r="I17" s="86" t="s">
        <v>118</v>
      </c>
      <c r="J17" s="86" t="s">
        <v>113</v>
      </c>
      <c r="K17" s="86">
        <v>4000</v>
      </c>
      <c r="L17" s="86">
        <v>24</v>
      </c>
      <c r="M17" s="86" t="s">
        <v>231</v>
      </c>
      <c r="N17" s="86" t="s">
        <v>355</v>
      </c>
      <c r="O17" s="114">
        <f>((5.1+7.2)/2)</f>
        <v>6.15</v>
      </c>
      <c r="P17" s="205">
        <f t="shared" ref="P17:P29" si="1">O17*(0.000009869)</f>
        <v>6.0694350000000003E-5</v>
      </c>
      <c r="Q17" s="114">
        <v>2.99</v>
      </c>
      <c r="R17" s="114">
        <f>EXP(Q17)*0.41</f>
        <v>8.1531298215415386</v>
      </c>
      <c r="S17" s="116" t="s">
        <v>13</v>
      </c>
      <c r="T17" s="225">
        <v>41</v>
      </c>
      <c r="U17" s="232">
        <f>1/P17</f>
        <v>16475.998177754602</v>
      </c>
      <c r="V17" s="232">
        <f>(R17*$E$4*$E$6)/P17</f>
        <v>4029.9285624814524</v>
      </c>
      <c r="W17" s="232">
        <f>(R17*$E$5*$E$7)/P17</f>
        <v>8059.8571249629049</v>
      </c>
      <c r="X17" s="232" t="e">
        <f>1/(#REF!*T17+U17*#REF!+#REF!*V17+W17*#REF!)</f>
        <v>#REF!</v>
      </c>
      <c r="Y17" s="232" t="e">
        <f>X17*T17</f>
        <v>#REF!</v>
      </c>
      <c r="Z17" s="232" t="e">
        <f>X17*U17</f>
        <v>#REF!</v>
      </c>
      <c r="AA17" s="232" t="e">
        <f>X17*V17</f>
        <v>#REF!</v>
      </c>
      <c r="AB17" s="232" t="e">
        <f>X17*W17</f>
        <v>#REF!</v>
      </c>
      <c r="AC17" s="116"/>
      <c r="AD17" s="116"/>
      <c r="AE17" s="116"/>
      <c r="AF17" s="116"/>
      <c r="AG17" s="223" t="e">
        <f>(Y17/K17)/(AG$8/AG$6)</f>
        <v>#REF!</v>
      </c>
      <c r="AH17" s="223" t="e">
        <f>(Z17/H17)/(AG$9/AG$7)</f>
        <v>#REF!</v>
      </c>
      <c r="AI17" s="224">
        <f>Q17</f>
        <v>2.99</v>
      </c>
      <c r="AJ17" s="224">
        <f t="shared" si="0"/>
        <v>0.17669172932330829</v>
      </c>
      <c r="AK17" s="232"/>
      <c r="AL17" s="232"/>
      <c r="AM17" s="232"/>
      <c r="AN17" s="232"/>
      <c r="AO17" s="232" t="e">
        <f>$AJ17*AG17</f>
        <v>#REF!</v>
      </c>
      <c r="AP17" s="232" t="e">
        <f>$AJ17*AH17</f>
        <v>#REF!</v>
      </c>
      <c r="AQ17" s="239">
        <f>AI17</f>
        <v>2.99</v>
      </c>
      <c r="AR17" s="116" t="s">
        <v>232</v>
      </c>
      <c r="AS17" s="224" t="s">
        <v>192</v>
      </c>
      <c r="AT17" s="116"/>
    </row>
    <row r="18" spans="2:46" s="86" customFormat="1" x14ac:dyDescent="0.2">
      <c r="B18" s="86" t="s">
        <v>6</v>
      </c>
      <c r="C18" s="120">
        <f>0.45+0.025+0.875+0.875</f>
        <v>2.2250000000000001</v>
      </c>
      <c r="D18" s="203">
        <v>1</v>
      </c>
      <c r="E18" s="115">
        <f>C18*D18</f>
        <v>2.2250000000000001</v>
      </c>
      <c r="F18" s="128">
        <v>18.010000000000002</v>
      </c>
      <c r="G18" s="95">
        <f>E18/E$35</f>
        <v>836.46616541353387</v>
      </c>
      <c r="O18" s="120"/>
      <c r="P18" s="205"/>
      <c r="Q18" s="114"/>
      <c r="R18" s="114"/>
      <c r="S18" s="116" t="s">
        <v>6</v>
      </c>
      <c r="T18" s="225"/>
      <c r="U18" s="225"/>
      <c r="V18" s="232"/>
      <c r="W18" s="232"/>
      <c r="X18" s="232"/>
      <c r="Y18" s="232"/>
      <c r="Z18" s="232"/>
      <c r="AA18" s="232"/>
      <c r="AB18" s="232"/>
      <c r="AC18" s="116"/>
      <c r="AD18" s="116"/>
      <c r="AE18" s="116"/>
      <c r="AF18" s="116"/>
      <c r="AG18" s="223"/>
      <c r="AH18" s="116"/>
      <c r="AI18" s="224"/>
      <c r="AJ18" s="224">
        <f t="shared" si="0"/>
        <v>8.3646616541353396</v>
      </c>
      <c r="AK18" s="232"/>
      <c r="AL18" s="232"/>
      <c r="AM18" s="232"/>
      <c r="AN18" s="232"/>
      <c r="AO18" s="232"/>
      <c r="AP18" s="232"/>
      <c r="AQ18" s="239"/>
      <c r="AR18" s="116"/>
      <c r="AS18" s="116"/>
      <c r="AT18" s="116"/>
    </row>
    <row r="19" spans="2:46" s="86" customFormat="1" x14ac:dyDescent="0.2">
      <c r="B19" s="86" t="s">
        <v>53</v>
      </c>
      <c r="C19" s="120">
        <f>0.061+0.118125</f>
        <v>0.17912499999999998</v>
      </c>
      <c r="D19" s="203">
        <v>1.18</v>
      </c>
      <c r="E19" s="115">
        <f>C19*D19</f>
        <v>0.21136749999999996</v>
      </c>
      <c r="F19" s="128">
        <v>36.479999999999997</v>
      </c>
      <c r="G19" s="95">
        <f t="shared" ref="G19:G29" si="2">E19*G$37</f>
        <v>79.461466165413526</v>
      </c>
      <c r="H19" s="86">
        <v>900</v>
      </c>
      <c r="I19" s="86" t="s">
        <v>118</v>
      </c>
      <c r="J19" s="86" t="s">
        <v>113</v>
      </c>
      <c r="O19" s="120"/>
      <c r="P19" s="205"/>
      <c r="Q19" s="114"/>
      <c r="R19" s="114"/>
      <c r="S19" s="116" t="s">
        <v>36</v>
      </c>
      <c r="T19" s="225"/>
      <c r="U19" s="225"/>
      <c r="V19" s="232"/>
      <c r="W19" s="232"/>
      <c r="X19" s="232"/>
      <c r="Y19" s="232"/>
      <c r="Z19" s="232"/>
      <c r="AA19" s="232"/>
      <c r="AB19" s="232"/>
      <c r="AC19" s="116"/>
      <c r="AD19" s="116"/>
      <c r="AE19" s="116"/>
      <c r="AF19" s="116"/>
      <c r="AG19" s="223"/>
      <c r="AH19" s="116"/>
      <c r="AI19" s="224"/>
      <c r="AJ19" s="224">
        <f t="shared" si="0"/>
        <v>0.7946146616541353</v>
      </c>
      <c r="AK19" s="232"/>
      <c r="AL19" s="232"/>
      <c r="AM19" s="232"/>
      <c r="AN19" s="232"/>
      <c r="AO19" s="232"/>
      <c r="AP19" s="232"/>
      <c r="AQ19" s="239"/>
      <c r="AR19" s="116"/>
      <c r="AS19" s="116"/>
      <c r="AT19" s="116"/>
    </row>
    <row r="20" spans="2:46" s="86" customFormat="1" x14ac:dyDescent="0.2">
      <c r="B20" s="86" t="s">
        <v>37</v>
      </c>
      <c r="C20" s="120">
        <v>0.22500000000000001</v>
      </c>
      <c r="D20" s="203">
        <v>0.65300000000000002</v>
      </c>
      <c r="E20" s="115">
        <f>C20*D20</f>
        <v>0.146925</v>
      </c>
      <c r="F20" s="128">
        <v>86.14</v>
      </c>
      <c r="G20" s="95">
        <f t="shared" si="2"/>
        <v>55.234962406015043</v>
      </c>
      <c r="K20" s="86">
        <v>3400</v>
      </c>
      <c r="L20" s="86">
        <v>4</v>
      </c>
      <c r="M20" s="86" t="s">
        <v>116</v>
      </c>
      <c r="N20" s="86" t="s">
        <v>120</v>
      </c>
      <c r="O20" s="120"/>
      <c r="P20" s="205"/>
      <c r="Q20" s="114"/>
      <c r="R20" s="114"/>
      <c r="S20" s="116" t="s">
        <v>37</v>
      </c>
      <c r="T20" s="225"/>
      <c r="U20" s="225"/>
      <c r="V20" s="232"/>
      <c r="W20" s="232"/>
      <c r="X20" s="232"/>
      <c r="Y20" s="232"/>
      <c r="Z20" s="232"/>
      <c r="AA20" s="232"/>
      <c r="AB20" s="232"/>
      <c r="AC20" s="116"/>
      <c r="AD20" s="116"/>
      <c r="AE20" s="116"/>
      <c r="AF20" s="116"/>
      <c r="AG20" s="223"/>
      <c r="AH20" s="116"/>
      <c r="AI20" s="224"/>
      <c r="AJ20" s="224">
        <f t="shared" si="0"/>
        <v>0.55234962406015042</v>
      </c>
      <c r="AK20" s="232"/>
      <c r="AL20" s="232"/>
      <c r="AM20" s="232"/>
      <c r="AN20" s="232"/>
      <c r="AO20" s="232"/>
      <c r="AP20" s="232"/>
      <c r="AQ20" s="239"/>
      <c r="AR20" s="116"/>
      <c r="AS20" s="116"/>
      <c r="AT20" s="116"/>
    </row>
    <row r="21" spans="2:46" s="86" customFormat="1" x14ac:dyDescent="0.2">
      <c r="B21" s="86" t="s">
        <v>38</v>
      </c>
      <c r="C21" s="120">
        <f>0.025+1.3125+0.65625</f>
        <v>1.9937499999999999</v>
      </c>
      <c r="D21" s="203">
        <v>0.71299999999999997</v>
      </c>
      <c r="E21" s="115">
        <f>C21*D21</f>
        <v>1.4215437499999999</v>
      </c>
      <c r="F21" s="128">
        <v>74.12</v>
      </c>
      <c r="G21" s="95">
        <f t="shared" si="2"/>
        <v>534.41494360902254</v>
      </c>
      <c r="H21" s="86">
        <v>1215</v>
      </c>
      <c r="I21" s="86" t="s">
        <v>118</v>
      </c>
      <c r="J21" s="86" t="s">
        <v>113</v>
      </c>
      <c r="K21" s="86">
        <v>31000</v>
      </c>
      <c r="L21" s="86">
        <v>0.5</v>
      </c>
      <c r="M21" s="86" t="s">
        <v>121</v>
      </c>
      <c r="N21" s="86" t="s">
        <v>122</v>
      </c>
      <c r="O21" s="120">
        <v>8.7999999999999995E-2</v>
      </c>
      <c r="P21" s="205">
        <f t="shared" si="1"/>
        <v>8.6847199999999989E-7</v>
      </c>
      <c r="Q21" s="114">
        <v>0.89</v>
      </c>
      <c r="R21" s="114">
        <f>EXP(Q21)*0.41</f>
        <v>0.99840315702884841</v>
      </c>
      <c r="S21" s="116" t="s">
        <v>38</v>
      </c>
      <c r="T21" s="225">
        <v>41</v>
      </c>
      <c r="U21" s="244">
        <f>1/O21</f>
        <v>11.363636363636365</v>
      </c>
      <c r="V21" s="232">
        <f>(R21*$E$4*$E$6)/P21</f>
        <v>34488.267567481118</v>
      </c>
      <c r="W21" s="232">
        <f>(R21*$E$5*$E$7)/P21</f>
        <v>68976.535134962236</v>
      </c>
      <c r="X21" s="232" t="e">
        <f>1/(#REF!*T21+U21*#REF!+#REF!*V21+W21*#REF!)</f>
        <v>#REF!</v>
      </c>
      <c r="Y21" s="232" t="e">
        <f t="shared" ref="Y21:Y29" si="3">X21*T21</f>
        <v>#REF!</v>
      </c>
      <c r="Z21" s="232" t="e">
        <f t="shared" ref="Z21:Z29" si="4">X21*U21</f>
        <v>#REF!</v>
      </c>
      <c r="AA21" s="232" t="e">
        <f t="shared" ref="AA21:AA29" si="5">X21*V21</f>
        <v>#REF!</v>
      </c>
      <c r="AB21" s="232" t="e">
        <f t="shared" ref="AB21:AB29" si="6">X21*W21</f>
        <v>#REF!</v>
      </c>
      <c r="AC21" s="116"/>
      <c r="AD21" s="116"/>
      <c r="AE21" s="116"/>
      <c r="AF21" s="116">
        <v>2.82</v>
      </c>
      <c r="AG21" s="223" t="e">
        <f>(Y21/K21)/(AG$8/AG$6)</f>
        <v>#REF!</v>
      </c>
      <c r="AH21" s="223" t="e">
        <f>(Z21/H21)/(AG$9/AG$7)</f>
        <v>#REF!</v>
      </c>
      <c r="AI21" s="224">
        <f t="shared" ref="AI21:AI29" si="7">Q21</f>
        <v>0.89</v>
      </c>
      <c r="AJ21" s="224">
        <f t="shared" si="0"/>
        <v>5.344149436090226</v>
      </c>
      <c r="AK21" s="232"/>
      <c r="AL21" s="232"/>
      <c r="AM21" s="232"/>
      <c r="AN21" s="239">
        <f>$AJ21*AF21</f>
        <v>15.070501409774437</v>
      </c>
      <c r="AO21" s="232" t="e">
        <f>$AJ21*AG21</f>
        <v>#REF!</v>
      </c>
      <c r="AP21" s="232" t="e">
        <f>$AJ21*AH21</f>
        <v>#REF!</v>
      </c>
      <c r="AQ21" s="239">
        <f>AI21</f>
        <v>0.89</v>
      </c>
      <c r="AR21" s="116"/>
      <c r="AS21" s="116"/>
      <c r="AT21" s="116"/>
    </row>
    <row r="22" spans="2:46" s="86" customFormat="1" x14ac:dyDescent="0.2">
      <c r="B22" s="86" t="s">
        <v>39</v>
      </c>
      <c r="C22" s="120"/>
      <c r="D22" s="203"/>
      <c r="E22" s="115">
        <f>0.0025+0.00656</f>
        <v>9.0600000000000003E-3</v>
      </c>
      <c r="F22" s="128">
        <v>120.37</v>
      </c>
      <c r="G22" s="95">
        <f t="shared" si="2"/>
        <v>3.4060150375939853</v>
      </c>
      <c r="O22" s="120"/>
      <c r="P22" s="205"/>
      <c r="R22" s="114"/>
      <c r="S22" s="116" t="s">
        <v>39</v>
      </c>
      <c r="T22" s="225"/>
      <c r="U22" s="225"/>
      <c r="V22" s="232"/>
      <c r="W22" s="232"/>
      <c r="X22" s="232"/>
      <c r="Y22" s="232"/>
      <c r="Z22" s="232"/>
      <c r="AA22" s="232"/>
      <c r="AB22" s="232"/>
      <c r="AC22" s="116"/>
      <c r="AD22" s="116"/>
      <c r="AE22" s="116"/>
      <c r="AF22" s="116"/>
      <c r="AG22" s="223"/>
      <c r="AH22" s="116"/>
      <c r="AI22" s="224"/>
      <c r="AJ22" s="224">
        <f t="shared" si="0"/>
        <v>3.4060150375939853E-2</v>
      </c>
      <c r="AK22" s="232"/>
      <c r="AL22" s="232"/>
      <c r="AM22" s="232"/>
      <c r="AN22" s="232"/>
      <c r="AO22" s="232"/>
      <c r="AP22" s="232"/>
      <c r="AQ22" s="239"/>
      <c r="AR22" s="116"/>
      <c r="AS22" s="116"/>
      <c r="AT22" s="116"/>
    </row>
    <row r="23" spans="2:46" s="86" customFormat="1" x14ac:dyDescent="0.2">
      <c r="B23" s="86" t="s">
        <v>40</v>
      </c>
      <c r="C23" s="120">
        <v>0.08</v>
      </c>
      <c r="D23" s="203">
        <v>1.1000000000000001</v>
      </c>
      <c r="E23" s="115">
        <f>C23*D23</f>
        <v>8.8000000000000009E-2</v>
      </c>
      <c r="F23" s="128">
        <v>78.13</v>
      </c>
      <c r="G23" s="95">
        <f t="shared" si="2"/>
        <v>33.082706766917298</v>
      </c>
      <c r="H23" s="86">
        <v>7920</v>
      </c>
      <c r="I23" s="86" t="s">
        <v>122</v>
      </c>
      <c r="J23" s="86" t="s">
        <v>113</v>
      </c>
      <c r="O23" s="120"/>
      <c r="P23" s="205"/>
      <c r="Q23" s="114">
        <v>-1.35</v>
      </c>
      <c r="R23" s="114">
        <f>EXP(Q23)*0.41</f>
        <v>0.10628850686481552</v>
      </c>
      <c r="S23" s="116" t="s">
        <v>40</v>
      </c>
      <c r="T23" s="225"/>
      <c r="U23" s="225"/>
      <c r="V23" s="232"/>
      <c r="W23" s="232"/>
      <c r="X23" s="232"/>
      <c r="Y23" s="232"/>
      <c r="Z23" s="232"/>
      <c r="AA23" s="232"/>
      <c r="AB23" s="232"/>
      <c r="AC23" s="116"/>
      <c r="AD23" s="116"/>
      <c r="AE23" s="116"/>
      <c r="AF23" s="116"/>
      <c r="AG23" s="223"/>
      <c r="AH23" s="116"/>
      <c r="AI23" s="224">
        <f t="shared" si="7"/>
        <v>-1.35</v>
      </c>
      <c r="AJ23" s="224">
        <f t="shared" si="0"/>
        <v>0.33082706766917297</v>
      </c>
      <c r="AK23" s="232"/>
      <c r="AL23" s="232"/>
      <c r="AM23" s="232"/>
      <c r="AN23" s="232"/>
      <c r="AO23" s="232"/>
      <c r="AP23" s="232"/>
      <c r="AQ23" s="239">
        <f>AI23</f>
        <v>-1.35</v>
      </c>
      <c r="AR23" s="116"/>
      <c r="AS23" s="116"/>
      <c r="AT23" s="116"/>
    </row>
    <row r="24" spans="2:46" s="86" customFormat="1" x14ac:dyDescent="0.2">
      <c r="B24" s="86" t="s">
        <v>25</v>
      </c>
      <c r="C24" s="120"/>
      <c r="D24" s="203">
        <v>2</v>
      </c>
      <c r="E24" s="115">
        <v>7.0000000000000001E-3</v>
      </c>
      <c r="F24" s="128" t="s">
        <v>86</v>
      </c>
      <c r="G24" s="95">
        <f t="shared" si="2"/>
        <v>2.6315789473684212</v>
      </c>
      <c r="O24" s="120"/>
      <c r="P24" s="205"/>
      <c r="Q24" s="114"/>
      <c r="R24" s="114"/>
      <c r="S24" s="116" t="s">
        <v>25</v>
      </c>
      <c r="T24" s="225"/>
      <c r="U24" s="225"/>
      <c r="V24" s="232"/>
      <c r="W24" s="232"/>
      <c r="X24" s="232"/>
      <c r="Y24" s="232"/>
      <c r="Z24" s="232"/>
      <c r="AA24" s="232"/>
      <c r="AB24" s="232"/>
      <c r="AC24" s="116"/>
      <c r="AD24" s="116"/>
      <c r="AE24" s="116"/>
      <c r="AF24" s="116"/>
      <c r="AG24" s="223"/>
      <c r="AH24" s="116"/>
      <c r="AI24" s="224"/>
      <c r="AJ24" s="224">
        <f t="shared" si="0"/>
        <v>2.6315789473684213E-2</v>
      </c>
      <c r="AK24" s="232"/>
      <c r="AL24" s="232"/>
      <c r="AM24" s="232"/>
      <c r="AN24" s="232"/>
      <c r="AO24" s="232"/>
      <c r="AP24" s="232"/>
      <c r="AQ24" s="239"/>
      <c r="AR24" s="116"/>
      <c r="AS24" s="116"/>
      <c r="AT24" s="116"/>
    </row>
    <row r="25" spans="2:46" s="86" customFormat="1" x14ac:dyDescent="0.2">
      <c r="B25" s="86" t="s">
        <v>41</v>
      </c>
      <c r="C25" s="120">
        <f>4.375*0.04</f>
        <v>0.17500000000000002</v>
      </c>
      <c r="D25" s="203">
        <v>1.2</v>
      </c>
      <c r="E25" s="115">
        <f>C25*D25</f>
        <v>0.21000000000000002</v>
      </c>
      <c r="F25" s="128">
        <v>123.11</v>
      </c>
      <c r="G25" s="95">
        <f t="shared" si="2"/>
        <v>78.947368421052644</v>
      </c>
      <c r="H25" s="86">
        <v>590</v>
      </c>
      <c r="I25" s="86" t="s">
        <v>122</v>
      </c>
      <c r="J25" s="86" t="s">
        <v>113</v>
      </c>
      <c r="K25" s="86">
        <v>24</v>
      </c>
      <c r="L25" s="86">
        <v>96</v>
      </c>
      <c r="M25" s="86" t="s">
        <v>231</v>
      </c>
      <c r="N25" s="86" t="s">
        <v>233</v>
      </c>
      <c r="O25" s="120">
        <v>-0.42</v>
      </c>
      <c r="P25" s="205">
        <f t="shared" si="1"/>
        <v>-4.1449799999999996E-6</v>
      </c>
      <c r="Q25" s="114">
        <v>1.85</v>
      </c>
      <c r="R25" s="114">
        <f>EXP(Q25)*0.41</f>
        <v>2.607526004266751</v>
      </c>
      <c r="S25" s="116" t="s">
        <v>41</v>
      </c>
      <c r="T25" s="225">
        <v>41</v>
      </c>
      <c r="U25" s="244">
        <f>1/O25</f>
        <v>-2.3809523809523809</v>
      </c>
      <c r="V25" s="232">
        <f>(R25*$E$4*$E$6)/P25</f>
        <v>-18872.414373049458</v>
      </c>
      <c r="W25" s="232">
        <f>(R25*$E$5*$E$7)/P25</f>
        <v>-37744.828746098916</v>
      </c>
      <c r="X25" s="232" t="e">
        <f>1/(#REF!*T25+U25*#REF!+#REF!*V25+W25*#REF!)</f>
        <v>#REF!</v>
      </c>
      <c r="Y25" s="232" t="e">
        <f t="shared" si="3"/>
        <v>#REF!</v>
      </c>
      <c r="Z25" s="232" t="e">
        <f t="shared" si="4"/>
        <v>#REF!</v>
      </c>
      <c r="AA25" s="232" t="e">
        <f t="shared" si="5"/>
        <v>#REF!</v>
      </c>
      <c r="AB25" s="232" t="e">
        <f t="shared" si="6"/>
        <v>#REF!</v>
      </c>
      <c r="AC25" s="116"/>
      <c r="AD25" s="116"/>
      <c r="AE25" s="116"/>
      <c r="AF25" s="116">
        <v>0.06</v>
      </c>
      <c r="AG25" s="223" t="e">
        <f>(Y25/K25)/(AG$8/AG$6)</f>
        <v>#REF!</v>
      </c>
      <c r="AH25" s="223" t="e">
        <f>(Z25/H25)/(AG$9/AG$7)</f>
        <v>#REF!</v>
      </c>
      <c r="AI25" s="224">
        <f t="shared" si="7"/>
        <v>1.85</v>
      </c>
      <c r="AJ25" s="224">
        <f t="shared" si="0"/>
        <v>0.78947368421052644</v>
      </c>
      <c r="AK25" s="232"/>
      <c r="AL25" s="232"/>
      <c r="AM25" s="232"/>
      <c r="AN25" s="238">
        <f>$AJ25*AF25</f>
        <v>4.7368421052631587E-2</v>
      </c>
      <c r="AO25" s="232" t="e">
        <f>$AJ25*AG25</f>
        <v>#REF!</v>
      </c>
      <c r="AP25" s="232" t="e">
        <f>$AJ25*AH25</f>
        <v>#REF!</v>
      </c>
      <c r="AQ25" s="239">
        <f>AI25</f>
        <v>1.85</v>
      </c>
      <c r="AR25" s="116" t="s">
        <v>234</v>
      </c>
      <c r="AS25" s="116"/>
      <c r="AT25" s="116"/>
    </row>
    <row r="26" spans="2:46" s="86" customFormat="1" x14ac:dyDescent="0.2">
      <c r="B26" s="86" t="s">
        <v>98</v>
      </c>
      <c r="C26" s="120"/>
      <c r="D26" s="203">
        <v>1.31</v>
      </c>
      <c r="E26" s="115">
        <v>0.17499999999999999</v>
      </c>
      <c r="F26" s="128">
        <v>104.06100000000001</v>
      </c>
      <c r="G26" s="95">
        <f t="shared" si="2"/>
        <v>65.78947368421052</v>
      </c>
      <c r="H26" s="86">
        <v>2000</v>
      </c>
      <c r="I26" s="86" t="s">
        <v>118</v>
      </c>
      <c r="J26" s="86" t="s">
        <v>113</v>
      </c>
      <c r="O26" s="120"/>
      <c r="P26" s="205"/>
      <c r="Q26" s="114"/>
      <c r="R26" s="114"/>
      <c r="S26" s="116" t="s">
        <v>98</v>
      </c>
      <c r="T26" s="225"/>
      <c r="U26" s="225"/>
      <c r="V26" s="232"/>
      <c r="W26" s="232"/>
      <c r="X26" s="232"/>
      <c r="Y26" s="232"/>
      <c r="Z26" s="232"/>
      <c r="AA26" s="232"/>
      <c r="AB26" s="232"/>
      <c r="AC26" s="116"/>
      <c r="AD26" s="116"/>
      <c r="AE26" s="116"/>
      <c r="AF26" s="116"/>
      <c r="AG26" s="223"/>
      <c r="AH26" s="116"/>
      <c r="AI26" s="224"/>
      <c r="AJ26" s="224">
        <f t="shared" si="0"/>
        <v>0.6578947368421052</v>
      </c>
      <c r="AK26" s="232"/>
      <c r="AL26" s="232"/>
      <c r="AM26" s="232"/>
      <c r="AN26" s="232"/>
      <c r="AO26" s="232"/>
      <c r="AP26" s="232"/>
      <c r="AQ26" s="239"/>
      <c r="AR26" s="116"/>
      <c r="AS26" s="116"/>
      <c r="AT26" s="116"/>
    </row>
    <row r="27" spans="2:46" s="86" customFormat="1" x14ac:dyDescent="0.2">
      <c r="B27" s="86" t="s">
        <v>26</v>
      </c>
      <c r="C27" s="120">
        <v>0.11812499999999999</v>
      </c>
      <c r="D27" s="203">
        <v>1.84</v>
      </c>
      <c r="E27" s="115">
        <f>C27*D27</f>
        <v>0.21734999999999999</v>
      </c>
      <c r="F27" s="128">
        <v>98.08</v>
      </c>
      <c r="G27" s="95">
        <f t="shared" si="2"/>
        <v>81.71052631578948</v>
      </c>
      <c r="H27" s="86">
        <v>2140</v>
      </c>
      <c r="I27" s="86" t="s">
        <v>118</v>
      </c>
      <c r="J27" s="86" t="s">
        <v>113</v>
      </c>
      <c r="K27" s="86">
        <v>320</v>
      </c>
      <c r="L27" s="86">
        <v>2</v>
      </c>
      <c r="M27" s="86" t="s">
        <v>121</v>
      </c>
      <c r="N27" s="86" t="s">
        <v>122</v>
      </c>
      <c r="O27" s="120"/>
      <c r="P27" s="205"/>
      <c r="Q27" s="114"/>
      <c r="R27" s="114"/>
      <c r="S27" s="116" t="s">
        <v>26</v>
      </c>
      <c r="T27" s="225"/>
      <c r="U27" s="225"/>
      <c r="V27" s="232"/>
      <c r="W27" s="232"/>
      <c r="X27" s="232"/>
      <c r="Y27" s="232"/>
      <c r="Z27" s="232"/>
      <c r="AA27" s="232"/>
      <c r="AB27" s="232"/>
      <c r="AC27" s="116"/>
      <c r="AD27" s="116"/>
      <c r="AE27" s="116"/>
      <c r="AF27" s="116"/>
      <c r="AG27" s="223"/>
      <c r="AH27" s="116"/>
      <c r="AI27" s="224"/>
      <c r="AJ27" s="224">
        <f t="shared" si="0"/>
        <v>0.81710526315789478</v>
      </c>
      <c r="AK27" s="232"/>
      <c r="AL27" s="232"/>
      <c r="AM27" s="232"/>
      <c r="AN27" s="232"/>
      <c r="AO27" s="232"/>
      <c r="AP27" s="232"/>
      <c r="AQ27" s="239"/>
      <c r="AR27" s="116"/>
      <c r="AS27" s="116"/>
      <c r="AT27" s="116"/>
    </row>
    <row r="28" spans="2:46" s="86" customFormat="1" x14ac:dyDescent="0.2">
      <c r="B28" s="86" t="s">
        <v>7</v>
      </c>
      <c r="C28" s="118">
        <v>50</v>
      </c>
      <c r="D28" s="120">
        <v>1.225E-2</v>
      </c>
      <c r="E28" s="115">
        <f>C28*D28</f>
        <v>0.61250000000000004</v>
      </c>
      <c r="F28" s="128"/>
      <c r="G28" s="95">
        <f t="shared" si="2"/>
        <v>230.26315789473688</v>
      </c>
      <c r="O28" s="120"/>
      <c r="P28" s="205"/>
      <c r="Q28" s="114"/>
      <c r="R28" s="114"/>
      <c r="S28" s="116" t="s">
        <v>7</v>
      </c>
      <c r="T28" s="225"/>
      <c r="U28" s="225"/>
      <c r="V28" s="232"/>
      <c r="W28" s="232"/>
      <c r="X28" s="232"/>
      <c r="Y28" s="232"/>
      <c r="Z28" s="232"/>
      <c r="AA28" s="232"/>
      <c r="AB28" s="232"/>
      <c r="AC28" s="116"/>
      <c r="AD28" s="116"/>
      <c r="AE28" s="116"/>
      <c r="AF28" s="116"/>
      <c r="AG28" s="223"/>
      <c r="AH28" s="116"/>
      <c r="AI28" s="224"/>
      <c r="AJ28" s="224">
        <f t="shared" si="0"/>
        <v>2.302631578947369</v>
      </c>
      <c r="AK28" s="232"/>
      <c r="AL28" s="232"/>
      <c r="AM28" s="232"/>
      <c r="AN28" s="232"/>
      <c r="AO28" s="232"/>
      <c r="AP28" s="232"/>
      <c r="AQ28" s="239"/>
      <c r="AR28" s="116"/>
      <c r="AS28" s="116"/>
      <c r="AT28" s="116"/>
    </row>
    <row r="29" spans="2:46" s="86" customFormat="1" x14ac:dyDescent="0.2">
      <c r="B29" s="86" t="s">
        <v>19</v>
      </c>
      <c r="C29" s="120">
        <v>0.28499999999999998</v>
      </c>
      <c r="D29" s="203">
        <v>0.77900000000000003</v>
      </c>
      <c r="E29" s="115">
        <f>C29*D29</f>
        <v>0.22201499999999999</v>
      </c>
      <c r="F29" s="128">
        <v>84.12</v>
      </c>
      <c r="G29" s="95">
        <f t="shared" si="2"/>
        <v>83.464285714285722</v>
      </c>
      <c r="H29" s="86">
        <v>813</v>
      </c>
      <c r="I29" s="86" t="s">
        <v>122</v>
      </c>
      <c r="J29" s="86" t="s">
        <v>113</v>
      </c>
      <c r="K29" s="86">
        <v>70000</v>
      </c>
      <c r="L29" s="86">
        <v>2</v>
      </c>
      <c r="M29" s="86" t="s">
        <v>121</v>
      </c>
      <c r="N29" s="86" t="s">
        <v>120</v>
      </c>
      <c r="O29" s="203">
        <v>19.399999999999999</v>
      </c>
      <c r="P29" s="205">
        <f t="shared" si="1"/>
        <v>1.914586E-4</v>
      </c>
      <c r="Q29" s="114">
        <v>3.44</v>
      </c>
      <c r="R29" s="114">
        <f>EXP(Q29)*0.41</f>
        <v>12.786652849006877</v>
      </c>
      <c r="S29" s="116" t="s">
        <v>19</v>
      </c>
      <c r="T29" s="225">
        <v>41</v>
      </c>
      <c r="U29" s="244">
        <f>1/O29</f>
        <v>5.1546391752577324E-2</v>
      </c>
      <c r="V29" s="232">
        <f>(R29*$E$4*$E$6)/P29</f>
        <v>2003.5641411261042</v>
      </c>
      <c r="W29" s="232">
        <f>(R29*$E$5*$E$7)/P29</f>
        <v>4007.1282822522085</v>
      </c>
      <c r="X29" s="232" t="e">
        <f>1/(#REF!*T29+U29*#REF!+#REF!*V29+W29*#REF!)</f>
        <v>#REF!</v>
      </c>
      <c r="Y29" s="232" t="e">
        <f t="shared" si="3"/>
        <v>#REF!</v>
      </c>
      <c r="Z29" s="232" t="e">
        <f t="shared" si="4"/>
        <v>#REF!</v>
      </c>
      <c r="AA29" s="232" t="e">
        <f t="shared" si="5"/>
        <v>#REF!</v>
      </c>
      <c r="AB29" s="232" t="e">
        <f t="shared" si="6"/>
        <v>#REF!</v>
      </c>
      <c r="AC29" s="116"/>
      <c r="AD29" s="116"/>
      <c r="AE29" s="116"/>
      <c r="AF29" s="116">
        <v>0.98</v>
      </c>
      <c r="AG29" s="223" t="e">
        <f>(Y29/K29)/(AG$8/AG$6)</f>
        <v>#REF!</v>
      </c>
      <c r="AH29" s="223" t="e">
        <f>(Z29/H29)/(AG$9/AG$7)</f>
        <v>#REF!</v>
      </c>
      <c r="AI29" s="224">
        <f t="shared" si="7"/>
        <v>3.44</v>
      </c>
      <c r="AJ29" s="224">
        <f t="shared" si="0"/>
        <v>0.83464285714285724</v>
      </c>
      <c r="AK29" s="232"/>
      <c r="AL29" s="232"/>
      <c r="AM29" s="232"/>
      <c r="AN29" s="238">
        <f>$AJ29*AF29</f>
        <v>0.81795000000000007</v>
      </c>
      <c r="AO29" s="232" t="e">
        <f>$AJ29*AG29</f>
        <v>#REF!</v>
      </c>
      <c r="AP29" s="232" t="e">
        <f>$AJ29*AH29</f>
        <v>#REF!</v>
      </c>
      <c r="AQ29" s="239">
        <f>AI29</f>
        <v>3.44</v>
      </c>
      <c r="AR29" s="116"/>
      <c r="AS29" s="116"/>
      <c r="AT29" s="116"/>
    </row>
    <row r="30" spans="2:46" s="183" customFormat="1" x14ac:dyDescent="0.2">
      <c r="B30" s="182" t="s">
        <v>328</v>
      </c>
      <c r="E30" s="208"/>
      <c r="F30" s="209"/>
      <c r="G30" s="354"/>
      <c r="O30" s="211"/>
      <c r="P30" s="184"/>
      <c r="Q30" s="212"/>
      <c r="R30" s="213"/>
      <c r="S30" s="229" t="s">
        <v>64</v>
      </c>
      <c r="T30" s="230"/>
      <c r="U30" s="230"/>
      <c r="V30" s="230"/>
      <c r="W30" s="231"/>
      <c r="X30" s="230"/>
      <c r="Y30" s="230"/>
      <c r="Z30" s="230"/>
      <c r="AA30" s="230"/>
      <c r="AB30" s="230"/>
      <c r="AC30" s="230"/>
      <c r="AJ30" s="212"/>
      <c r="AK30" s="184"/>
      <c r="AL30" s="184"/>
      <c r="AM30" s="184"/>
      <c r="AN30" s="184"/>
      <c r="AO30" s="184"/>
      <c r="AP30" s="184"/>
      <c r="AQ30" s="184"/>
    </row>
    <row r="31" spans="2:46" s="105" customFormat="1" x14ac:dyDescent="0.2">
      <c r="B31" s="105" t="s">
        <v>58</v>
      </c>
      <c r="E31" s="112">
        <v>0.05</v>
      </c>
      <c r="F31" s="126">
        <v>64.069999999999993</v>
      </c>
      <c r="G31" s="95">
        <f>E31*G$37</f>
        <v>18.796992481203009</v>
      </c>
      <c r="I31" s="106"/>
      <c r="K31" s="105">
        <v>851</v>
      </c>
      <c r="L31" s="105">
        <v>4</v>
      </c>
      <c r="M31" s="105" t="s">
        <v>121</v>
      </c>
      <c r="N31" s="105" t="s">
        <v>118</v>
      </c>
      <c r="O31" s="106"/>
      <c r="P31" s="113">
        <v>1.2</v>
      </c>
      <c r="Q31" s="113"/>
      <c r="S31" s="111" t="s">
        <v>58</v>
      </c>
      <c r="T31" s="202"/>
      <c r="U31" s="233"/>
      <c r="V31" s="233"/>
      <c r="W31" s="233"/>
      <c r="X31" s="202"/>
      <c r="Y31" s="202"/>
      <c r="Z31" s="202"/>
      <c r="AA31" s="202"/>
      <c r="AB31" s="202"/>
      <c r="AC31" s="111"/>
      <c r="AE31" s="105">
        <v>1</v>
      </c>
      <c r="AJ31" s="113">
        <f>G31</f>
        <v>18.796992481203009</v>
      </c>
      <c r="AK31" s="173"/>
      <c r="AL31" s="173"/>
      <c r="AM31" s="136">
        <f>$AJ31*AE31</f>
        <v>18.796992481203009</v>
      </c>
      <c r="AN31" s="136"/>
      <c r="AO31" s="173"/>
      <c r="AP31" s="173"/>
      <c r="AQ31" s="173"/>
      <c r="AR31" s="105" t="s">
        <v>210</v>
      </c>
    </row>
    <row r="32" spans="2:46" s="105" customFormat="1" x14ac:dyDescent="0.2">
      <c r="B32" s="105" t="s">
        <v>43</v>
      </c>
      <c r="E32" s="106">
        <f>SUM(E15+E16+E18+E19)</f>
        <v>2.7293675000000004</v>
      </c>
      <c r="F32" s="126"/>
      <c r="G32" s="95">
        <f>E32*G$37</f>
        <v>1026.0780075187972</v>
      </c>
      <c r="I32" s="106"/>
      <c r="O32" s="106"/>
      <c r="P32" s="176"/>
      <c r="Q32" s="113"/>
      <c r="S32" s="111" t="s">
        <v>43</v>
      </c>
      <c r="T32" s="202"/>
      <c r="U32" s="202"/>
      <c r="V32" s="202"/>
      <c r="W32" s="233"/>
      <c r="X32" s="202"/>
      <c r="Y32" s="202"/>
      <c r="Z32" s="202"/>
      <c r="AA32" s="202"/>
      <c r="AB32" s="202"/>
      <c r="AC32" s="111"/>
      <c r="AJ32" s="113"/>
      <c r="AK32" s="173"/>
      <c r="AL32" s="173"/>
      <c r="AM32" s="136"/>
      <c r="AN32" s="136"/>
      <c r="AO32" s="173"/>
      <c r="AP32" s="173"/>
      <c r="AQ32" s="173"/>
    </row>
    <row r="33" spans="2:51" s="105" customFormat="1" x14ac:dyDescent="0.2">
      <c r="B33" s="105" t="s">
        <v>95</v>
      </c>
      <c r="E33" s="106">
        <f>SUM(E23)</f>
        <v>8.8000000000000009E-2</v>
      </c>
      <c r="F33" s="126"/>
      <c r="G33" s="95">
        <f>E33*G$37</f>
        <v>33.082706766917298</v>
      </c>
      <c r="I33" s="106"/>
      <c r="O33" s="106"/>
      <c r="P33" s="176"/>
      <c r="Q33" s="113"/>
      <c r="S33" s="105" t="s">
        <v>95</v>
      </c>
      <c r="T33" s="133"/>
      <c r="U33" s="133"/>
      <c r="V33" s="133"/>
      <c r="W33" s="133"/>
      <c r="X33" s="133"/>
      <c r="Y33" s="133"/>
      <c r="Z33" s="133"/>
      <c r="AA33" s="133"/>
      <c r="AB33" s="133"/>
      <c r="AJ33" s="113"/>
      <c r="AK33" s="173"/>
      <c r="AL33" s="173"/>
      <c r="AM33" s="136"/>
      <c r="AN33" s="136"/>
      <c r="AO33" s="173"/>
      <c r="AP33" s="173"/>
      <c r="AQ33" s="173"/>
    </row>
    <row r="34" spans="2:51" s="105" customFormat="1" x14ac:dyDescent="0.2">
      <c r="B34" s="105" t="s">
        <v>96</v>
      </c>
      <c r="E34" s="106">
        <f>E26</f>
        <v>0.17499999999999999</v>
      </c>
      <c r="F34" s="126"/>
      <c r="G34" s="95">
        <f>E34*G$37</f>
        <v>65.78947368421052</v>
      </c>
      <c r="I34" s="106"/>
      <c r="O34" s="106"/>
      <c r="P34" s="176"/>
      <c r="Q34" s="113"/>
      <c r="S34" s="105" t="s">
        <v>361</v>
      </c>
      <c r="T34" s="133"/>
      <c r="U34" s="133"/>
      <c r="V34" s="133"/>
      <c r="W34" s="133"/>
      <c r="X34" s="133"/>
      <c r="Y34" s="133"/>
      <c r="Z34" s="133"/>
      <c r="AA34" s="133"/>
      <c r="AB34" s="133"/>
      <c r="AJ34" s="113"/>
      <c r="AK34" s="173"/>
      <c r="AL34" s="173"/>
      <c r="AM34" s="136"/>
      <c r="AN34" s="136"/>
      <c r="AO34" s="173"/>
      <c r="AP34" s="173"/>
      <c r="AQ34" s="173"/>
    </row>
    <row r="35" spans="2:51" s="220" customFormat="1" x14ac:dyDescent="0.2">
      <c r="B35" s="214" t="s">
        <v>8</v>
      </c>
      <c r="C35" s="214"/>
      <c r="D35" s="214"/>
      <c r="E35" s="215">
        <v>2.66E-3</v>
      </c>
      <c r="F35" s="216">
        <v>152.19999999999999</v>
      </c>
      <c r="G35" s="355">
        <f>E35*G37</f>
        <v>1</v>
      </c>
      <c r="H35" s="214">
        <v>4000</v>
      </c>
      <c r="I35" s="217" t="s">
        <v>122</v>
      </c>
      <c r="J35" s="214" t="s">
        <v>113</v>
      </c>
      <c r="K35" s="214">
        <v>4.1700000000000001E-2</v>
      </c>
      <c r="L35" s="214">
        <v>4</v>
      </c>
      <c r="M35" s="214" t="s">
        <v>121</v>
      </c>
      <c r="N35" s="214" t="s">
        <v>118</v>
      </c>
      <c r="O35" s="217"/>
      <c r="P35" s="218"/>
      <c r="Q35" s="219">
        <v>1.37</v>
      </c>
      <c r="R35" s="240">
        <f>EXP(Q35)*0.41</f>
        <v>1.6134937851428939</v>
      </c>
      <c r="S35" s="214" t="s">
        <v>8</v>
      </c>
      <c r="T35" s="234"/>
      <c r="U35" s="234"/>
      <c r="V35" s="234"/>
      <c r="W35" s="235"/>
      <c r="X35" s="234"/>
      <c r="Y35" s="234"/>
      <c r="Z35" s="234"/>
      <c r="AA35" s="234"/>
      <c r="AB35" s="234"/>
      <c r="AJ35" s="221">
        <f>0.01*G35</f>
        <v>0.01</v>
      </c>
      <c r="AK35" s="236"/>
      <c r="AL35" s="236"/>
      <c r="AM35" s="237"/>
      <c r="AN35" s="237"/>
      <c r="AO35" s="236"/>
      <c r="AP35" s="236"/>
      <c r="AQ35" s="236"/>
      <c r="AR35" s="105" t="s">
        <v>236</v>
      </c>
      <c r="AS35" s="105" t="s">
        <v>237</v>
      </c>
      <c r="AT35" s="105"/>
      <c r="AU35" s="105"/>
      <c r="AV35" s="105"/>
      <c r="AW35" s="105"/>
      <c r="AX35" s="105"/>
    </row>
    <row r="36" spans="2:51" x14ac:dyDescent="0.2">
      <c r="F36" s="31" t="s">
        <v>101</v>
      </c>
      <c r="G36" s="37">
        <v>0.06</v>
      </c>
      <c r="R36" s="11"/>
      <c r="W36" s="8"/>
      <c r="AJ36" s="296" t="s">
        <v>235</v>
      </c>
      <c r="AK36" s="297">
        <v>0</v>
      </c>
      <c r="AL36" s="297">
        <v>0</v>
      </c>
      <c r="AM36" s="300">
        <f>SUM(AM15:AM35)</f>
        <v>18.796992481203009</v>
      </c>
      <c r="AN36" s="300">
        <f>SUM(AN15:AN35)</f>
        <v>15.935819830827068</v>
      </c>
      <c r="AO36" s="301" t="e">
        <f>SUM(AO15:AO35)</f>
        <v>#REF!</v>
      </c>
      <c r="AP36" s="298" t="e">
        <f>SUM(AP15:AP35)</f>
        <v>#REF!</v>
      </c>
      <c r="AQ36" s="299"/>
    </row>
    <row r="37" spans="2:51" x14ac:dyDescent="0.2">
      <c r="F37" s="31" t="s">
        <v>100</v>
      </c>
      <c r="G37" s="95">
        <f>1/E35</f>
        <v>375.93984962406017</v>
      </c>
      <c r="AJ37"/>
    </row>
    <row r="38" spans="2:51" x14ac:dyDescent="0.2">
      <c r="F38" s="31" t="s">
        <v>159</v>
      </c>
      <c r="G38" s="95">
        <f>SUM(G15:G29)</f>
        <v>2212.6921992481207</v>
      </c>
      <c r="AJ38"/>
    </row>
    <row r="39" spans="2:51" x14ac:dyDescent="0.2">
      <c r="E39" s="15"/>
      <c r="G39" s="13"/>
      <c r="AJ39"/>
    </row>
    <row r="40" spans="2:51" s="151" customFormat="1" x14ac:dyDescent="0.2">
      <c r="B40" s="161" t="s">
        <v>45</v>
      </c>
      <c r="C40" s="195"/>
      <c r="D40" s="195"/>
      <c r="E40" s="195"/>
      <c r="F40" s="195"/>
      <c r="G40" s="196" t="s">
        <v>160</v>
      </c>
      <c r="H40" s="196" t="s">
        <v>112</v>
      </c>
      <c r="J40" s="197"/>
      <c r="K40" s="197"/>
      <c r="L40" s="197"/>
      <c r="M40" s="197"/>
      <c r="N40" s="197"/>
      <c r="O40" s="199" t="s">
        <v>190</v>
      </c>
      <c r="P40" s="175"/>
      <c r="Q40" s="174"/>
      <c r="S40" s="225"/>
      <c r="T40" s="180" t="s">
        <v>170</v>
      </c>
      <c r="U40" s="226"/>
      <c r="V40" s="226"/>
      <c r="W40" s="226"/>
      <c r="X40" s="226"/>
      <c r="Y40" s="225"/>
      <c r="Z40" s="225"/>
      <c r="AA40" s="225"/>
      <c r="AB40" s="225"/>
      <c r="AC40" s="180" t="s">
        <v>211</v>
      </c>
      <c r="AJ40" s="174"/>
      <c r="AK40" s="181" t="s">
        <v>212</v>
      </c>
      <c r="AL40" s="198"/>
      <c r="AM40" s="175"/>
      <c r="AN40" s="175"/>
      <c r="AO40" s="175"/>
      <c r="AP40" s="175"/>
      <c r="AQ40" s="175"/>
    </row>
    <row r="41" spans="2:51" s="200" customFormat="1" x14ac:dyDescent="0.2">
      <c r="B41" s="125" t="s">
        <v>146</v>
      </c>
      <c r="C41" s="186" t="s">
        <v>149</v>
      </c>
      <c r="D41" s="186" t="s">
        <v>143</v>
      </c>
      <c r="E41" s="187" t="s">
        <v>151</v>
      </c>
      <c r="F41" s="186" t="s">
        <v>1</v>
      </c>
      <c r="G41" s="188" t="s">
        <v>153</v>
      </c>
      <c r="H41" s="186" t="s">
        <v>156</v>
      </c>
      <c r="I41" s="186" t="s">
        <v>117</v>
      </c>
      <c r="J41" s="186" t="s">
        <v>114</v>
      </c>
      <c r="K41" s="186" t="s">
        <v>157</v>
      </c>
      <c r="L41" s="186" t="s">
        <v>115</v>
      </c>
      <c r="M41" s="186" t="s">
        <v>114</v>
      </c>
      <c r="N41" s="186" t="s">
        <v>117</v>
      </c>
      <c r="O41" s="189" t="s">
        <v>202</v>
      </c>
      <c r="P41" s="190" t="s">
        <v>202</v>
      </c>
      <c r="Q41" s="191" t="s">
        <v>167</v>
      </c>
      <c r="R41" s="192" t="s">
        <v>166</v>
      </c>
      <c r="S41" s="227" t="s">
        <v>146</v>
      </c>
      <c r="T41" s="228"/>
      <c r="U41" s="228"/>
      <c r="V41" s="228"/>
      <c r="W41" s="228"/>
      <c r="X41" s="228"/>
      <c r="Y41" s="228"/>
      <c r="Z41" s="228"/>
      <c r="AA41" s="228"/>
      <c r="AB41" s="228"/>
      <c r="AC41" s="332" t="s">
        <v>2</v>
      </c>
      <c r="AD41" s="332" t="s">
        <v>180</v>
      </c>
      <c r="AE41" s="332" t="s">
        <v>3</v>
      </c>
      <c r="AF41" s="332" t="s">
        <v>110</v>
      </c>
      <c r="AG41" s="332" t="s">
        <v>219</v>
      </c>
      <c r="AH41" s="332" t="s">
        <v>220</v>
      </c>
      <c r="AI41" s="333" t="s">
        <v>453</v>
      </c>
      <c r="AJ41" s="334" t="s">
        <v>189</v>
      </c>
      <c r="AK41" s="335" t="s">
        <v>206</v>
      </c>
      <c r="AL41" s="335" t="s">
        <v>207</v>
      </c>
      <c r="AM41" s="335" t="s">
        <v>208</v>
      </c>
      <c r="AN41" s="335" t="s">
        <v>209</v>
      </c>
      <c r="AO41" s="335" t="s">
        <v>221</v>
      </c>
      <c r="AP41" s="335" t="s">
        <v>222</v>
      </c>
      <c r="AQ41" s="336" t="s">
        <v>453</v>
      </c>
      <c r="AR41" s="337" t="s">
        <v>161</v>
      </c>
      <c r="AS41" s="336"/>
      <c r="AT41" s="338"/>
      <c r="AU41" s="338"/>
      <c r="AV41" s="338"/>
      <c r="AW41" s="338"/>
      <c r="AX41" s="338"/>
      <c r="AY41" s="338"/>
    </row>
    <row r="42" spans="2:51" s="200" customFormat="1" x14ac:dyDescent="0.2">
      <c r="B42" s="185" t="s">
        <v>32</v>
      </c>
      <c r="C42" s="328" t="s">
        <v>394</v>
      </c>
      <c r="D42" s="328" t="s">
        <v>532</v>
      </c>
      <c r="E42" s="329" t="s">
        <v>395</v>
      </c>
      <c r="F42" s="328" t="s">
        <v>396</v>
      </c>
      <c r="G42" s="330" t="s">
        <v>436</v>
      </c>
      <c r="H42" s="328" t="s">
        <v>437</v>
      </c>
      <c r="I42" s="185"/>
      <c r="J42" s="185"/>
      <c r="K42" s="328" t="s">
        <v>438</v>
      </c>
      <c r="L42" s="328" t="s">
        <v>335</v>
      </c>
      <c r="M42" s="185"/>
      <c r="N42" s="185"/>
      <c r="O42" s="329" t="s">
        <v>439</v>
      </c>
      <c r="P42" s="331" t="s">
        <v>440</v>
      </c>
      <c r="Q42" s="193" t="s">
        <v>168</v>
      </c>
      <c r="R42" s="194"/>
      <c r="S42" s="227" t="s">
        <v>32</v>
      </c>
      <c r="T42" s="201" t="s">
        <v>171</v>
      </c>
      <c r="U42" s="201" t="s">
        <v>172</v>
      </c>
      <c r="V42" s="201" t="s">
        <v>173</v>
      </c>
      <c r="W42" s="201" t="s">
        <v>174</v>
      </c>
      <c r="X42" s="201" t="s">
        <v>175</v>
      </c>
      <c r="Y42" s="201" t="s">
        <v>176</v>
      </c>
      <c r="Z42" s="201" t="s">
        <v>177</v>
      </c>
      <c r="AA42" s="201" t="s">
        <v>178</v>
      </c>
      <c r="AB42" s="201" t="s">
        <v>179</v>
      </c>
      <c r="AC42" s="332" t="s">
        <v>458</v>
      </c>
      <c r="AD42" s="332" t="s">
        <v>459</v>
      </c>
      <c r="AE42" s="332" t="s">
        <v>460</v>
      </c>
      <c r="AF42" s="332" t="s">
        <v>461</v>
      </c>
      <c r="AG42" s="332" t="s">
        <v>462</v>
      </c>
      <c r="AH42" s="332" t="s">
        <v>462</v>
      </c>
      <c r="AI42" s="335" t="s">
        <v>167</v>
      </c>
      <c r="AJ42" s="339" t="s">
        <v>395</v>
      </c>
      <c r="AK42" s="340"/>
      <c r="AL42" s="340"/>
      <c r="AM42" s="340"/>
      <c r="AN42" s="340"/>
      <c r="AO42" s="340"/>
      <c r="AP42" s="340"/>
      <c r="AQ42" s="335" t="s">
        <v>167</v>
      </c>
      <c r="AR42" s="338"/>
      <c r="AS42" s="338"/>
      <c r="AT42" s="338"/>
      <c r="AU42" s="338"/>
      <c r="AV42" s="338"/>
      <c r="AW42" s="338"/>
      <c r="AX42" s="338"/>
      <c r="AY42" s="338"/>
    </row>
    <row r="43" spans="2:51" s="86" customFormat="1" x14ac:dyDescent="0.2">
      <c r="E43" s="120"/>
      <c r="F43" s="117"/>
      <c r="G43" s="449" t="s">
        <v>615</v>
      </c>
      <c r="I43" s="120"/>
      <c r="O43" s="120" t="s">
        <v>112</v>
      </c>
      <c r="P43" s="205" t="s">
        <v>617</v>
      </c>
      <c r="Q43" s="114" t="s">
        <v>112</v>
      </c>
      <c r="R43" s="86" t="s">
        <v>593</v>
      </c>
      <c r="T43" s="151">
        <v>41</v>
      </c>
      <c r="U43" s="472" t="s">
        <v>594</v>
      </c>
      <c r="V43" s="151" t="s">
        <v>596</v>
      </c>
      <c r="W43" s="232" t="s">
        <v>595</v>
      </c>
      <c r="X43" s="151" t="s">
        <v>597</v>
      </c>
      <c r="Y43" s="232" t="s">
        <v>598</v>
      </c>
      <c r="Z43" s="232" t="s">
        <v>599</v>
      </c>
      <c r="AA43" s="232" t="s">
        <v>600</v>
      </c>
      <c r="AB43" s="232" t="s">
        <v>601</v>
      </c>
      <c r="AC43" s="86" t="s">
        <v>112</v>
      </c>
      <c r="AF43" s="474"/>
      <c r="AG43" s="473" t="s">
        <v>603</v>
      </c>
      <c r="AH43" s="223" t="s">
        <v>604</v>
      </c>
      <c r="AI43" s="224" t="str">
        <f t="shared" ref="AI43" si="8">Q43</f>
        <v>Input</v>
      </c>
      <c r="AJ43" s="224">
        <v>0.01</v>
      </c>
      <c r="AK43" s="175"/>
      <c r="AL43" s="175"/>
      <c r="AM43" s="175"/>
      <c r="AN43" s="475" t="s">
        <v>605</v>
      </c>
      <c r="AO43" s="475" t="s">
        <v>606</v>
      </c>
      <c r="AP43" s="475" t="s">
        <v>607</v>
      </c>
      <c r="AQ43" s="175"/>
    </row>
    <row r="44" spans="2:51" s="86" customFormat="1" x14ac:dyDescent="0.2">
      <c r="E44" s="120"/>
      <c r="F44" s="117"/>
      <c r="G44" s="449" t="s">
        <v>591</v>
      </c>
      <c r="I44" s="120"/>
      <c r="O44" s="120"/>
      <c r="P44" s="205"/>
      <c r="Q44" s="114"/>
      <c r="R44" s="114"/>
      <c r="T44" s="151"/>
      <c r="U44" s="151"/>
      <c r="V44" s="151"/>
      <c r="W44" s="151"/>
      <c r="X44" s="151"/>
      <c r="Y44" s="151"/>
      <c r="Z44" s="151"/>
      <c r="AA44" s="151"/>
      <c r="AB44" s="151"/>
      <c r="AJ44" s="245" t="s">
        <v>602</v>
      </c>
      <c r="AK44" s="175"/>
      <c r="AL44" s="175"/>
      <c r="AM44" s="175"/>
      <c r="AN44" s="475"/>
      <c r="AO44" s="475"/>
      <c r="AP44" s="475"/>
      <c r="AQ44" s="175"/>
    </row>
    <row r="45" spans="2:51" s="86" customFormat="1" x14ac:dyDescent="0.2">
      <c r="D45" s="120"/>
      <c r="E45" s="120"/>
      <c r="F45" s="117"/>
      <c r="G45" s="449" t="s">
        <v>592</v>
      </c>
      <c r="I45" s="120"/>
      <c r="O45" s="120"/>
      <c r="P45" s="205"/>
      <c r="Q45" s="114"/>
      <c r="T45" s="151"/>
      <c r="U45" s="151"/>
      <c r="V45" s="151"/>
      <c r="W45" s="151"/>
      <c r="X45" s="151"/>
      <c r="Y45" s="151"/>
      <c r="Z45" s="151"/>
      <c r="AA45" s="151"/>
      <c r="AB45" s="151"/>
      <c r="AJ45" s="203"/>
      <c r="AK45" s="175"/>
      <c r="AL45" s="175"/>
      <c r="AM45" s="175"/>
      <c r="AN45" s="175"/>
      <c r="AO45" s="175"/>
      <c r="AP45" s="175"/>
      <c r="AQ45" s="175"/>
    </row>
    <row r="46" spans="2:51" s="86" customFormat="1" x14ac:dyDescent="0.2">
      <c r="E46" s="120"/>
      <c r="F46" s="117"/>
      <c r="G46" s="96"/>
      <c r="I46" s="120"/>
      <c r="Q46" s="120"/>
      <c r="R46" s="120"/>
      <c r="T46" s="151"/>
      <c r="U46" s="232"/>
      <c r="V46" s="232"/>
      <c r="W46" s="232"/>
      <c r="X46" s="232"/>
      <c r="Y46" s="232"/>
      <c r="Z46" s="232"/>
      <c r="AA46" s="232"/>
      <c r="AB46" s="232"/>
      <c r="AG46" s="223"/>
      <c r="AH46" s="205"/>
      <c r="AI46" s="114"/>
      <c r="AJ46" s="114"/>
      <c r="AK46" s="175"/>
      <c r="AL46" s="175"/>
      <c r="AM46" s="175"/>
      <c r="AN46" s="175"/>
      <c r="AO46" s="175"/>
      <c r="AP46" s="175"/>
      <c r="AQ46" s="174"/>
    </row>
    <row r="47" spans="2:51" s="183" customFormat="1" x14ac:dyDescent="0.2">
      <c r="B47" s="182" t="s">
        <v>328</v>
      </c>
      <c r="E47" s="208"/>
      <c r="F47" s="209"/>
      <c r="G47" s="210"/>
      <c r="O47" s="211"/>
      <c r="P47" s="184"/>
      <c r="Q47" s="212"/>
      <c r="R47" s="213"/>
      <c r="S47" s="229" t="s">
        <v>64</v>
      </c>
      <c r="T47" s="230"/>
      <c r="U47" s="230"/>
      <c r="V47" s="230"/>
      <c r="W47" s="231"/>
      <c r="X47" s="230"/>
      <c r="Y47" s="230"/>
      <c r="Z47" s="230"/>
      <c r="AA47" s="230"/>
      <c r="AB47" s="230"/>
      <c r="AC47" s="230"/>
      <c r="AJ47" s="212"/>
      <c r="AK47" s="184"/>
      <c r="AL47" s="184"/>
      <c r="AM47" s="184"/>
      <c r="AN47" s="184"/>
      <c r="AO47" s="184"/>
      <c r="AP47" s="184"/>
      <c r="AQ47" s="184"/>
    </row>
    <row r="48" spans="2:51" s="220" customFormat="1" x14ac:dyDescent="0.2">
      <c r="E48" s="241"/>
      <c r="F48" s="242"/>
      <c r="G48" s="302"/>
      <c r="I48" s="243"/>
      <c r="O48" s="243"/>
      <c r="P48" s="222"/>
      <c r="Q48" s="221"/>
      <c r="S48" s="220" t="s">
        <v>6</v>
      </c>
      <c r="T48" s="234"/>
      <c r="U48" s="234"/>
      <c r="V48" s="234"/>
      <c r="W48" s="234"/>
      <c r="X48" s="234"/>
      <c r="Y48" s="234"/>
      <c r="Z48" s="234"/>
      <c r="AA48" s="234"/>
      <c r="AB48" s="234"/>
      <c r="AJ48" s="221"/>
      <c r="AK48" s="236"/>
      <c r="AL48" s="236"/>
      <c r="AM48" s="236"/>
      <c r="AN48" s="236"/>
      <c r="AO48" s="236"/>
      <c r="AP48" s="236"/>
      <c r="AQ48" s="236"/>
    </row>
    <row r="49" spans="1:43" s="220" customFormat="1" x14ac:dyDescent="0.2">
      <c r="E49" s="221"/>
      <c r="F49" s="242"/>
      <c r="G49" s="302"/>
      <c r="I49" s="243"/>
      <c r="O49" s="243"/>
      <c r="P49" s="222"/>
      <c r="Q49" s="221"/>
      <c r="S49" s="220" t="s">
        <v>97</v>
      </c>
      <c r="T49" s="234"/>
      <c r="U49" s="234"/>
      <c r="V49" s="234"/>
      <c r="W49" s="234"/>
      <c r="X49" s="234"/>
      <c r="Y49" s="234"/>
      <c r="Z49" s="234"/>
      <c r="AA49" s="234"/>
      <c r="AB49" s="234"/>
      <c r="AJ49" s="221"/>
      <c r="AK49" s="236"/>
      <c r="AL49" s="236"/>
      <c r="AM49" s="236"/>
      <c r="AN49" s="236"/>
      <c r="AO49" s="236"/>
      <c r="AP49" s="236"/>
      <c r="AQ49" s="236"/>
    </row>
    <row r="50" spans="1:43" s="220" customFormat="1" x14ac:dyDescent="0.2">
      <c r="B50" s="214"/>
      <c r="C50" s="214"/>
      <c r="D50" s="214"/>
      <c r="E50" s="217"/>
      <c r="F50" s="216"/>
      <c r="G50" s="303"/>
      <c r="H50" s="214"/>
      <c r="I50" s="217"/>
      <c r="J50" s="214"/>
      <c r="K50" s="214"/>
      <c r="L50" s="214"/>
      <c r="M50" s="214"/>
      <c r="N50" s="214"/>
      <c r="O50" s="217"/>
      <c r="P50" s="218"/>
      <c r="Q50" s="219"/>
      <c r="R50" s="214"/>
      <c r="S50" s="214" t="s">
        <v>8</v>
      </c>
      <c r="T50" s="234"/>
      <c r="U50" s="234"/>
      <c r="V50" s="234"/>
      <c r="W50" s="234"/>
      <c r="X50" s="234"/>
      <c r="Y50" s="234"/>
      <c r="Z50" s="234"/>
      <c r="AA50" s="234"/>
      <c r="AB50" s="234"/>
      <c r="AJ50" s="221">
        <f t="shared" ref="AJ50" si="9">0.01*G50</f>
        <v>0</v>
      </c>
      <c r="AK50" s="236"/>
      <c r="AL50" s="236"/>
      <c r="AM50" s="236"/>
      <c r="AN50" s="236"/>
      <c r="AO50" s="236"/>
      <c r="AP50" s="236"/>
      <c r="AQ50" s="236"/>
    </row>
    <row r="51" spans="1:43" x14ac:dyDescent="0.2">
      <c r="F51" s="31" t="s">
        <v>101</v>
      </c>
      <c r="G51" s="37"/>
      <c r="AJ51" s="296" t="s">
        <v>235</v>
      </c>
      <c r="AK51" s="297">
        <f t="shared" ref="AK51:AM51" si="10">SUM(AK43:AK50)</f>
        <v>0</v>
      </c>
      <c r="AL51" s="297">
        <f t="shared" si="10"/>
        <v>0</v>
      </c>
      <c r="AM51" s="297">
        <f t="shared" si="10"/>
        <v>0</v>
      </c>
      <c r="AN51" s="297" t="s">
        <v>608</v>
      </c>
      <c r="AO51" s="297" t="s">
        <v>609</v>
      </c>
      <c r="AP51" s="297" t="s">
        <v>610</v>
      </c>
      <c r="AQ51" s="299"/>
    </row>
    <row r="52" spans="1:43" x14ac:dyDescent="0.2">
      <c r="F52" s="31" t="s">
        <v>100</v>
      </c>
      <c r="G52" s="95"/>
      <c r="AJ52"/>
    </row>
    <row r="53" spans="1:43" x14ac:dyDescent="0.2">
      <c r="F53" s="31" t="s">
        <v>159</v>
      </c>
      <c r="G53" s="95"/>
      <c r="AJ53"/>
    </row>
    <row r="54" spans="1:43" x14ac:dyDescent="0.2">
      <c r="AJ54"/>
    </row>
    <row r="55" spans="1:43" x14ac:dyDescent="0.2">
      <c r="A55" s="31"/>
      <c r="B55" s="31"/>
      <c r="C55" s="31"/>
      <c r="D55" s="31"/>
      <c r="E55" s="497"/>
      <c r="F55" s="374"/>
      <c r="G55" s="498"/>
      <c r="H55" s="31"/>
    </row>
    <row r="56" spans="1:43" x14ac:dyDescent="0.2">
      <c r="A56" s="31"/>
      <c r="B56" s="61" t="s">
        <v>664</v>
      </c>
      <c r="C56" s="31"/>
      <c r="D56" s="31"/>
      <c r="E56" s="497"/>
      <c r="F56" s="374"/>
      <c r="G56" s="498"/>
      <c r="H56" s="31"/>
    </row>
    <row r="57" spans="1:43" x14ac:dyDescent="0.2">
      <c r="A57" s="31"/>
      <c r="B57" s="31" t="s">
        <v>665</v>
      </c>
      <c r="C57" s="31"/>
      <c r="D57" s="31"/>
      <c r="E57" s="497"/>
      <c r="F57" s="374"/>
      <c r="G57" s="498"/>
      <c r="H57" s="31"/>
    </row>
    <row r="58" spans="1:43" x14ac:dyDescent="0.2">
      <c r="A58" s="31"/>
      <c r="B58" s="31" t="s">
        <v>666</v>
      </c>
      <c r="C58" s="31"/>
      <c r="D58" s="31"/>
      <c r="E58" s="497"/>
      <c r="F58" s="374"/>
      <c r="G58" s="498"/>
      <c r="H58" s="31"/>
    </row>
    <row r="59" spans="1:43" x14ac:dyDescent="0.2">
      <c r="A59" s="31"/>
      <c r="B59" s="31" t="s">
        <v>667</v>
      </c>
      <c r="C59" s="31"/>
      <c r="D59" s="31"/>
      <c r="E59" s="497"/>
      <c r="F59" s="374"/>
      <c r="G59" s="498"/>
      <c r="H59" s="31"/>
    </row>
    <row r="60" spans="1:43" x14ac:dyDescent="0.2">
      <c r="A60" s="31"/>
      <c r="B60" s="31" t="s">
        <v>668</v>
      </c>
      <c r="C60" s="31"/>
      <c r="D60" s="31"/>
      <c r="E60" s="497"/>
      <c r="F60" s="374"/>
      <c r="G60" s="498"/>
      <c r="H60" s="31"/>
    </row>
    <row r="61" spans="1:43" x14ac:dyDescent="0.2">
      <c r="A61" s="31"/>
      <c r="B61" s="31"/>
      <c r="C61" s="31"/>
      <c r="D61" s="31"/>
      <c r="E61" s="497"/>
      <c r="F61" s="374"/>
      <c r="G61" s="498"/>
      <c r="H61" s="31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P37"/>
  <sheetViews>
    <sheetView workbookViewId="0">
      <selection activeCell="A3" sqref="A3"/>
    </sheetView>
  </sheetViews>
  <sheetFormatPr baseColWidth="10" defaultColWidth="8.83203125" defaultRowHeight="15" x14ac:dyDescent="0.2"/>
  <cols>
    <col min="1" max="1" width="2.6640625" customWidth="1"/>
    <col min="2" max="2" width="13.1640625" customWidth="1"/>
    <col min="3" max="3" width="12" customWidth="1"/>
    <col min="4" max="4" width="11.83203125" customWidth="1"/>
    <col min="5" max="5" width="11.5" customWidth="1"/>
    <col min="6" max="6" width="10.83203125" customWidth="1"/>
    <col min="8" max="8" width="11" customWidth="1"/>
    <col min="11" max="11" width="11.5" customWidth="1"/>
    <col min="12" max="12" width="3.5" customWidth="1"/>
  </cols>
  <sheetData>
    <row r="1" spans="1:13" ht="8" customHeight="1" x14ac:dyDescent="0.2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3" ht="17" x14ac:dyDescent="0.2">
      <c r="A2" s="439" t="s">
        <v>737</v>
      </c>
      <c r="B2" s="491" t="s">
        <v>621</v>
      </c>
      <c r="C2" s="151"/>
      <c r="D2" s="151"/>
      <c r="E2" s="151"/>
      <c r="F2" s="151"/>
      <c r="G2" s="151"/>
      <c r="H2" s="151"/>
      <c r="I2" s="151"/>
      <c r="J2" s="151"/>
      <c r="K2" s="151"/>
    </row>
    <row r="3" spans="1:13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5" spans="1:13" x14ac:dyDescent="0.2">
      <c r="B5" s="423"/>
      <c r="C5" s="428" t="s">
        <v>467</v>
      </c>
      <c r="D5" s="429" t="s">
        <v>483</v>
      </c>
      <c r="E5" s="429" t="s">
        <v>5</v>
      </c>
      <c r="F5" s="429" t="s">
        <v>212</v>
      </c>
      <c r="G5" s="428"/>
      <c r="H5" s="428"/>
      <c r="I5" s="428"/>
      <c r="J5" s="428"/>
      <c r="K5" s="430"/>
    </row>
    <row r="6" spans="1:13" x14ac:dyDescent="0.2">
      <c r="B6" s="424" t="s">
        <v>362</v>
      </c>
      <c r="C6" s="431" t="s">
        <v>413</v>
      </c>
      <c r="D6" s="431" t="s">
        <v>398</v>
      </c>
      <c r="E6" s="431" t="s">
        <v>112</v>
      </c>
      <c r="F6" s="431" t="s">
        <v>2</v>
      </c>
      <c r="G6" s="431" t="s">
        <v>3</v>
      </c>
      <c r="H6" s="431" t="s">
        <v>110</v>
      </c>
      <c r="I6" s="431" t="s">
        <v>469</v>
      </c>
      <c r="J6" s="431" t="s">
        <v>468</v>
      </c>
      <c r="K6" s="432" t="s">
        <v>453</v>
      </c>
    </row>
    <row r="7" spans="1:13" x14ac:dyDescent="0.2">
      <c r="B7" s="425"/>
      <c r="C7" s="431" t="s">
        <v>482</v>
      </c>
      <c r="D7" s="431" t="s">
        <v>340</v>
      </c>
      <c r="E7" s="431" t="s">
        <v>466</v>
      </c>
      <c r="F7" s="402"/>
      <c r="G7" s="402"/>
      <c r="H7" s="402"/>
      <c r="I7" s="402"/>
      <c r="J7" s="402"/>
      <c r="K7" s="433"/>
    </row>
    <row r="8" spans="1:13" x14ac:dyDescent="0.2">
      <c r="B8" s="426" t="s">
        <v>44</v>
      </c>
      <c r="C8" s="415">
        <f>Products!J30</f>
        <v>1475.4075000000003</v>
      </c>
      <c r="D8" s="416">
        <f>Products!Q22</f>
        <v>4926.1798308043572</v>
      </c>
      <c r="E8" s="417">
        <f>Processes!N36</f>
        <v>280216.39980952378</v>
      </c>
      <c r="F8" s="418">
        <f>Processes!N37</f>
        <v>11769.088791999999</v>
      </c>
      <c r="G8" s="418">
        <f>People!AM36</f>
        <v>18.796992481203009</v>
      </c>
      <c r="H8" s="418">
        <f>People!AN36</f>
        <v>15.935819830827068</v>
      </c>
      <c r="I8" s="419" t="e">
        <f>People!AO36</f>
        <v>#REF!</v>
      </c>
      <c r="J8" s="406" t="e">
        <f>People!AP36</f>
        <v>#REF!</v>
      </c>
      <c r="K8" s="420">
        <f>People!AQ36</f>
        <v>0</v>
      </c>
    </row>
    <row r="9" spans="1:13" x14ac:dyDescent="0.2">
      <c r="B9" s="426" t="s">
        <v>45</v>
      </c>
      <c r="C9" s="421"/>
      <c r="D9" s="408"/>
      <c r="E9" s="407"/>
      <c r="F9" s="244"/>
      <c r="G9" s="407"/>
      <c r="H9" s="407"/>
      <c r="I9" s="232"/>
      <c r="J9" s="232"/>
      <c r="K9" s="409"/>
    </row>
    <row r="10" spans="1:13" x14ac:dyDescent="0.2">
      <c r="B10" s="426" t="s">
        <v>46</v>
      </c>
      <c r="C10" s="421"/>
      <c r="D10" s="407"/>
      <c r="E10" s="407"/>
      <c r="F10" s="244"/>
      <c r="G10" s="410"/>
      <c r="H10" s="225"/>
      <c r="I10" s="232"/>
      <c r="J10" s="232"/>
      <c r="K10" s="409"/>
    </row>
    <row r="11" spans="1:13" x14ac:dyDescent="0.2">
      <c r="B11" s="426" t="s">
        <v>203</v>
      </c>
      <c r="C11" s="421"/>
      <c r="D11" s="408"/>
      <c r="E11" s="407"/>
      <c r="F11" s="244"/>
      <c r="G11" s="225"/>
      <c r="H11" s="232"/>
      <c r="I11" s="232"/>
      <c r="J11" s="232"/>
      <c r="K11" s="409"/>
    </row>
    <row r="12" spans="1:13" x14ac:dyDescent="0.2">
      <c r="B12" s="427" t="s">
        <v>48</v>
      </c>
      <c r="C12" s="422"/>
      <c r="D12" s="411"/>
      <c r="E12" s="411"/>
      <c r="F12" s="411"/>
      <c r="G12" s="412"/>
      <c r="H12" s="411"/>
      <c r="I12" s="413"/>
      <c r="J12" s="413"/>
      <c r="K12" s="414"/>
    </row>
    <row r="14" spans="1:13" x14ac:dyDescent="0.2">
      <c r="B14" s="345" t="s">
        <v>471</v>
      </c>
      <c r="C14" s="346" t="s">
        <v>480</v>
      </c>
      <c r="D14" s="346" t="s">
        <v>155</v>
      </c>
      <c r="E14" s="346" t="s">
        <v>5</v>
      </c>
      <c r="F14" s="346" t="s">
        <v>478</v>
      </c>
      <c r="G14" s="346" t="s">
        <v>20</v>
      </c>
      <c r="H14" s="346" t="s">
        <v>475</v>
      </c>
      <c r="I14" s="347" t="s">
        <v>474</v>
      </c>
      <c r="J14" s="348"/>
      <c r="K14" s="348" t="s">
        <v>472</v>
      </c>
    </row>
    <row r="15" spans="1:13" x14ac:dyDescent="0.2">
      <c r="B15" s="349" t="s">
        <v>680</v>
      </c>
      <c r="C15" s="350" t="s">
        <v>481</v>
      </c>
      <c r="D15" s="360" t="s">
        <v>340</v>
      </c>
      <c r="E15" s="360" t="s">
        <v>466</v>
      </c>
      <c r="F15" s="350" t="s">
        <v>479</v>
      </c>
      <c r="G15" s="350" t="s">
        <v>477</v>
      </c>
      <c r="H15" s="350" t="s">
        <v>476</v>
      </c>
      <c r="I15" s="350" t="s">
        <v>121</v>
      </c>
      <c r="J15" s="351" t="s">
        <v>473</v>
      </c>
      <c r="K15" s="351" t="s">
        <v>453</v>
      </c>
    </row>
    <row r="16" spans="1:13" x14ac:dyDescent="0.2">
      <c r="B16" s="352" t="s">
        <v>44</v>
      </c>
      <c r="C16" s="492" t="s">
        <v>624</v>
      </c>
      <c r="D16" s="480"/>
      <c r="E16" s="481"/>
      <c r="F16" s="481"/>
      <c r="G16" s="481"/>
      <c r="H16" s="481"/>
      <c r="I16" s="481"/>
      <c r="J16" s="482"/>
      <c r="K16" s="395" t="s">
        <v>627</v>
      </c>
      <c r="M16" s="499" t="s">
        <v>619</v>
      </c>
    </row>
    <row r="17" spans="1:16" x14ac:dyDescent="0.2">
      <c r="B17" s="352" t="s">
        <v>45</v>
      </c>
      <c r="C17" s="493" t="s">
        <v>625</v>
      </c>
      <c r="D17" s="484"/>
      <c r="E17" s="485"/>
      <c r="F17" s="485"/>
      <c r="G17" s="485"/>
      <c r="H17" s="485"/>
      <c r="I17" s="485"/>
      <c r="J17" s="486"/>
      <c r="K17" s="396"/>
      <c r="M17" s="31" t="s">
        <v>622</v>
      </c>
      <c r="N17" s="31"/>
      <c r="O17" s="31"/>
      <c r="P17" s="31"/>
    </row>
    <row r="18" spans="1:16" x14ac:dyDescent="0.2">
      <c r="B18" s="352" t="s">
        <v>46</v>
      </c>
      <c r="C18" s="483"/>
      <c r="D18" s="484"/>
      <c r="E18" s="485"/>
      <c r="F18" s="485"/>
      <c r="G18" s="485"/>
      <c r="H18" s="485"/>
      <c r="I18" s="485"/>
      <c r="J18" s="486"/>
      <c r="K18" s="396"/>
      <c r="M18" s="35" t="s">
        <v>620</v>
      </c>
      <c r="N18" s="35"/>
      <c r="O18" s="35"/>
      <c r="P18" s="35"/>
    </row>
    <row r="19" spans="1:16" x14ac:dyDescent="0.2">
      <c r="B19" s="352" t="s">
        <v>203</v>
      </c>
      <c r="C19" s="483"/>
      <c r="D19" s="484"/>
      <c r="E19" s="485"/>
      <c r="F19" s="485"/>
      <c r="G19" s="485"/>
      <c r="H19" s="485"/>
      <c r="I19" s="485"/>
      <c r="J19" s="486"/>
      <c r="K19" s="396"/>
      <c r="M19" s="28" t="s">
        <v>669</v>
      </c>
      <c r="N19" s="28"/>
      <c r="O19" s="28"/>
      <c r="P19" s="28"/>
    </row>
    <row r="20" spans="1:16" x14ac:dyDescent="0.2">
      <c r="B20" s="353" t="s">
        <v>48</v>
      </c>
      <c r="C20" s="487"/>
      <c r="D20" s="488"/>
      <c r="E20" s="489"/>
      <c r="F20" s="489"/>
      <c r="G20" s="489"/>
      <c r="H20" s="489"/>
      <c r="I20" s="489"/>
      <c r="J20" s="490" t="s">
        <v>626</v>
      </c>
      <c r="K20" s="397"/>
      <c r="M20" s="494" t="s">
        <v>623</v>
      </c>
      <c r="N20" s="494"/>
      <c r="O20" s="494"/>
      <c r="P20" s="494"/>
    </row>
    <row r="22" spans="1:16" x14ac:dyDescent="0.2">
      <c r="A22" s="151"/>
      <c r="B22" s="398" t="s">
        <v>544</v>
      </c>
      <c r="C22" s="151"/>
      <c r="D22" s="151"/>
      <c r="E22" s="151"/>
      <c r="F22" s="151"/>
      <c r="G22" s="151"/>
      <c r="H22" s="151"/>
      <c r="I22" s="151"/>
      <c r="J22" s="151"/>
      <c r="K22" s="151"/>
    </row>
    <row r="23" spans="1:16" x14ac:dyDescent="0.2">
      <c r="A23" s="151"/>
      <c r="B23" s="398" t="s">
        <v>545</v>
      </c>
      <c r="C23" s="151"/>
      <c r="D23" s="151"/>
      <c r="E23" s="151"/>
      <c r="F23" s="151"/>
      <c r="G23" s="151"/>
      <c r="H23" s="151"/>
      <c r="I23" s="151"/>
      <c r="J23" s="151"/>
      <c r="K23" s="151"/>
    </row>
    <row r="24" spans="1:16" x14ac:dyDescent="0.2">
      <c r="A24" s="151"/>
      <c r="B24" s="398" t="s">
        <v>546</v>
      </c>
      <c r="C24" s="151"/>
      <c r="D24" s="151"/>
      <c r="E24" s="151"/>
      <c r="F24" s="151"/>
      <c r="G24" s="151"/>
      <c r="H24" s="151"/>
      <c r="I24" s="151"/>
      <c r="J24" s="151"/>
      <c r="K24" s="151"/>
    </row>
    <row r="25" spans="1:16" x14ac:dyDescent="0.2">
      <c r="A25" s="151"/>
      <c r="B25" s="398" t="s">
        <v>547</v>
      </c>
      <c r="C25" s="151"/>
      <c r="D25" s="151"/>
      <c r="E25" s="151"/>
      <c r="F25" s="151"/>
      <c r="G25" s="151"/>
      <c r="H25" s="151"/>
      <c r="I25" s="151"/>
      <c r="J25" s="151"/>
      <c r="K25" s="151"/>
    </row>
    <row r="27" spans="1:16" x14ac:dyDescent="0.2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</row>
    <row r="28" spans="1:16" x14ac:dyDescent="0.2">
      <c r="A28" s="151"/>
      <c r="B28" s="151" t="s">
        <v>493</v>
      </c>
      <c r="C28" s="151"/>
      <c r="D28" s="151"/>
      <c r="E28" s="151"/>
      <c r="F28" s="151"/>
      <c r="G28" s="151"/>
      <c r="H28" s="151"/>
      <c r="I28" s="151"/>
      <c r="J28" s="151"/>
      <c r="K28" s="151"/>
    </row>
    <row r="29" spans="1:16" x14ac:dyDescent="0.2">
      <c r="A29" s="151"/>
      <c r="B29" s="151"/>
      <c r="C29" s="151" t="s">
        <v>489</v>
      </c>
      <c r="D29" s="151"/>
      <c r="E29" s="151"/>
      <c r="F29" s="151"/>
      <c r="G29" s="151"/>
      <c r="H29" s="151"/>
      <c r="I29" s="151"/>
      <c r="J29" s="151"/>
      <c r="K29" s="151"/>
    </row>
    <row r="30" spans="1:16" x14ac:dyDescent="0.2">
      <c r="A30" s="151"/>
      <c r="B30" s="151"/>
      <c r="C30" s="151" t="s">
        <v>490</v>
      </c>
      <c r="D30" s="151"/>
      <c r="E30" s="151"/>
      <c r="F30" s="151"/>
      <c r="G30" s="151"/>
      <c r="H30" s="151"/>
      <c r="I30" s="151"/>
      <c r="J30" s="151"/>
      <c r="K30" s="151"/>
    </row>
    <row r="31" spans="1:16" x14ac:dyDescent="0.2">
      <c r="A31" s="151"/>
      <c r="B31" s="151"/>
      <c r="C31" s="151" t="s">
        <v>491</v>
      </c>
      <c r="D31" s="151"/>
      <c r="E31" s="151"/>
      <c r="F31" s="151"/>
      <c r="G31" s="151"/>
      <c r="H31" s="151"/>
      <c r="I31" s="151"/>
      <c r="J31" s="151"/>
      <c r="K31" s="151"/>
    </row>
    <row r="32" spans="1:16" x14ac:dyDescent="0.2">
      <c r="A32" s="151"/>
      <c r="B32" s="151"/>
      <c r="C32" s="151" t="s">
        <v>492</v>
      </c>
      <c r="D32" s="151"/>
      <c r="E32" s="151"/>
      <c r="F32" s="151"/>
      <c r="G32" s="151"/>
      <c r="H32" s="151"/>
      <c r="I32" s="151"/>
      <c r="J32" s="151"/>
      <c r="K32" s="151"/>
    </row>
    <row r="33" spans="1:11" x14ac:dyDescent="0.2">
      <c r="A33" s="151"/>
      <c r="B33" s="151"/>
      <c r="C33" s="151" t="s">
        <v>494</v>
      </c>
      <c r="D33" s="151"/>
      <c r="E33" s="151"/>
      <c r="F33" s="151"/>
      <c r="G33" s="151"/>
      <c r="H33" s="151"/>
      <c r="I33" s="151"/>
      <c r="J33" s="151"/>
      <c r="K33" s="151"/>
    </row>
    <row r="34" spans="1:11" x14ac:dyDescent="0.2">
      <c r="A34" s="151"/>
      <c r="B34" s="151"/>
      <c r="C34" s="151" t="s">
        <v>735</v>
      </c>
      <c r="D34" s="151"/>
      <c r="E34" s="151"/>
      <c r="F34" s="151"/>
      <c r="G34" s="151"/>
      <c r="H34" s="151"/>
      <c r="I34" s="151"/>
      <c r="J34" s="151"/>
      <c r="K34" s="151"/>
    </row>
    <row r="35" spans="1:11" x14ac:dyDescent="0.2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1" x14ac:dyDescent="0.2">
      <c r="A36" s="151"/>
      <c r="B36" s="439" t="s">
        <v>670</v>
      </c>
      <c r="C36" s="151"/>
      <c r="D36" s="151"/>
      <c r="E36" s="151"/>
      <c r="F36" s="151"/>
      <c r="G36" s="151"/>
      <c r="H36" s="151"/>
      <c r="I36" s="151"/>
      <c r="J36" s="151"/>
      <c r="K36" s="151"/>
    </row>
    <row r="37" spans="1:11" x14ac:dyDescent="0.2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BJ83"/>
  <sheetViews>
    <sheetView workbookViewId="0">
      <selection activeCell="N28" sqref="N28"/>
    </sheetView>
  </sheetViews>
  <sheetFormatPr baseColWidth="10" defaultColWidth="8.83203125" defaultRowHeight="15" x14ac:dyDescent="0.2"/>
  <cols>
    <col min="1" max="1" width="3.83203125" style="37" customWidth="1"/>
    <col min="2" max="2" width="8.83203125" style="37"/>
    <col min="3" max="3" width="16.83203125" style="37" customWidth="1"/>
    <col min="4" max="4" width="7.1640625" style="37" customWidth="1"/>
    <col min="5" max="5" width="9.6640625" style="37" customWidth="1"/>
    <col min="6" max="9" width="8.83203125" style="37"/>
    <col min="10" max="10" width="4.83203125" style="37" customWidth="1"/>
    <col min="11" max="11" width="7.5" style="37" customWidth="1"/>
    <col min="12" max="17" width="8.83203125" style="37"/>
    <col min="18" max="18" width="32" style="37" customWidth="1"/>
    <col min="19" max="62" width="8.83203125" style="44"/>
    <col min="63" max="16384" width="8.83203125" style="37"/>
  </cols>
  <sheetData>
    <row r="2" spans="2:62" ht="21" x14ac:dyDescent="0.25">
      <c r="B2" s="533" t="s">
        <v>640</v>
      </c>
    </row>
    <row r="3" spans="2:62" ht="6.75" customHeight="1" x14ac:dyDescent="0.25">
      <c r="B3" s="533"/>
    </row>
    <row r="4" spans="2:62" x14ac:dyDescent="0.2">
      <c r="B4" s="37" t="s">
        <v>65</v>
      </c>
      <c r="E4" s="37" t="s">
        <v>66</v>
      </c>
      <c r="O4" s="534"/>
    </row>
    <row r="5" spans="2:62" ht="25.5" customHeight="1" x14ac:dyDescent="0.2">
      <c r="C5" s="535" t="s">
        <v>638</v>
      </c>
      <c r="D5" s="535"/>
      <c r="E5" s="535"/>
      <c r="F5" s="535"/>
      <c r="G5" s="535"/>
      <c r="H5" s="535"/>
      <c r="I5" s="535"/>
      <c r="J5" s="535"/>
      <c r="K5" s="536" t="s">
        <v>715</v>
      </c>
      <c r="L5" s="535"/>
      <c r="M5" s="535"/>
    </row>
    <row r="6" spans="2:62" s="537" customFormat="1" ht="22.5" customHeight="1" x14ac:dyDescent="0.2">
      <c r="B6" s="537" t="s">
        <v>364</v>
      </c>
      <c r="E6" s="538" t="s">
        <v>365</v>
      </c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</row>
    <row r="7" spans="2:62" s="44" customFormat="1" x14ac:dyDescent="0.2">
      <c r="C7" s="44" t="s">
        <v>366</v>
      </c>
    </row>
    <row r="8" spans="2:62" s="539" customFormat="1" ht="21.75" customHeight="1" thickBot="1" x14ac:dyDescent="0.25">
      <c r="C8" s="540" t="s">
        <v>67</v>
      </c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</row>
    <row r="9" spans="2:62" ht="8.25" customHeight="1" x14ac:dyDescent="0.2"/>
    <row r="10" spans="2:62" x14ac:dyDescent="0.2">
      <c r="B10" s="37" t="s">
        <v>163</v>
      </c>
    </row>
    <row r="11" spans="2:62" x14ac:dyDescent="0.2">
      <c r="B11" s="94" t="s">
        <v>716</v>
      </c>
      <c r="C11" s="37" t="s">
        <v>718</v>
      </c>
      <c r="F11" s="534" t="s">
        <v>719</v>
      </c>
    </row>
    <row r="12" spans="2:62" x14ac:dyDescent="0.2">
      <c r="B12" s="94" t="s">
        <v>717</v>
      </c>
      <c r="C12" s="37" t="s">
        <v>639</v>
      </c>
      <c r="L12" s="534" t="s">
        <v>720</v>
      </c>
    </row>
    <row r="13" spans="2:62" x14ac:dyDescent="0.2">
      <c r="C13" s="37" t="s">
        <v>368</v>
      </c>
    </row>
    <row r="14" spans="2:62" x14ac:dyDescent="0.2">
      <c r="C14" s="37" t="s">
        <v>349</v>
      </c>
    </row>
    <row r="15" spans="2:62" x14ac:dyDescent="0.2">
      <c r="C15" s="37" t="s">
        <v>536</v>
      </c>
    </row>
    <row r="16" spans="2:62" x14ac:dyDescent="0.2">
      <c r="B16" s="37" t="s">
        <v>164</v>
      </c>
      <c r="I16" s="534" t="s">
        <v>723</v>
      </c>
    </row>
    <row r="18" spans="2:62" s="542" customFormat="1" ht="25.5" customHeight="1" thickBot="1" x14ac:dyDescent="0.25">
      <c r="B18" s="541" t="s">
        <v>725</v>
      </c>
      <c r="C18" s="541"/>
      <c r="D18" s="541"/>
      <c r="E18" s="541"/>
      <c r="F18" s="541"/>
      <c r="G18" s="541"/>
      <c r="H18" s="541"/>
      <c r="I18" s="541"/>
      <c r="J18" s="541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</row>
    <row r="19" spans="2:62" s="537" customFormat="1" ht="18.75" customHeight="1" x14ac:dyDescent="0.2">
      <c r="B19" s="537" t="s">
        <v>724</v>
      </c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</row>
    <row r="20" spans="2:62" s="44" customFormat="1" x14ac:dyDescent="0.2">
      <c r="C20" s="44" t="s">
        <v>721</v>
      </c>
    </row>
    <row r="21" spans="2:62" s="44" customFormat="1" x14ac:dyDescent="0.2">
      <c r="C21" s="44" t="s">
        <v>367</v>
      </c>
    </row>
    <row r="22" spans="2:62" s="540" customFormat="1" ht="22.5" customHeight="1" thickBot="1" x14ac:dyDescent="0.25">
      <c r="C22" s="540" t="s">
        <v>722</v>
      </c>
      <c r="S22" s="544"/>
      <c r="T22" s="544"/>
      <c r="U22" s="544"/>
      <c r="V22" s="544"/>
      <c r="W22" s="544"/>
      <c r="X22" s="544"/>
      <c r="Y22" s="544"/>
      <c r="Z22" s="544"/>
      <c r="AA22" s="544"/>
      <c r="AB22" s="544"/>
      <c r="AC22" s="544"/>
      <c r="AD22" s="544"/>
      <c r="AE22" s="544"/>
      <c r="AF22" s="544"/>
      <c r="AG22" s="544"/>
      <c r="AH22" s="544"/>
      <c r="AI22" s="544"/>
      <c r="AJ22" s="544"/>
      <c r="AK22" s="544"/>
      <c r="AL22" s="544"/>
      <c r="AM22" s="544"/>
      <c r="AN22" s="544"/>
      <c r="AO22" s="544"/>
      <c r="AP22" s="544"/>
      <c r="AQ22" s="544"/>
      <c r="AR22" s="544"/>
      <c r="AS22" s="544"/>
      <c r="AT22" s="544"/>
      <c r="AU22" s="544"/>
      <c r="AV22" s="544"/>
      <c r="AW22" s="544"/>
      <c r="AX22" s="544"/>
      <c r="AY22" s="544"/>
      <c r="AZ22" s="544"/>
      <c r="BA22" s="544"/>
      <c r="BB22" s="544"/>
      <c r="BC22" s="544"/>
      <c r="BD22" s="544"/>
      <c r="BE22" s="544"/>
      <c r="BF22" s="544"/>
      <c r="BG22" s="544"/>
      <c r="BH22" s="544"/>
      <c r="BI22" s="544"/>
      <c r="BJ22" s="544"/>
    </row>
    <row r="23" spans="2:62" s="537" customFormat="1" ht="23.25" customHeight="1" x14ac:dyDescent="0.2">
      <c r="B23" s="537" t="s">
        <v>357</v>
      </c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</row>
    <row r="24" spans="2:62" s="44" customFormat="1" ht="18" customHeight="1" x14ac:dyDescent="0.2">
      <c r="C24" s="44" t="s">
        <v>726</v>
      </c>
      <c r="E24" s="44" t="s">
        <v>727</v>
      </c>
    </row>
    <row r="25" spans="2:62" s="44" customFormat="1" x14ac:dyDescent="0.2">
      <c r="C25" s="44" t="s">
        <v>202</v>
      </c>
      <c r="E25" s="344" t="s">
        <v>356</v>
      </c>
    </row>
    <row r="26" spans="2:62" s="44" customFormat="1" x14ac:dyDescent="0.2">
      <c r="C26" s="44" t="s">
        <v>360</v>
      </c>
      <c r="E26" s="344" t="s">
        <v>191</v>
      </c>
      <c r="F26" s="545"/>
    </row>
    <row r="27" spans="2:62" s="44" customFormat="1" x14ac:dyDescent="0.2">
      <c r="C27" s="44" t="s">
        <v>369</v>
      </c>
      <c r="E27" s="44" t="s">
        <v>370</v>
      </c>
      <c r="N27" s="44" t="s">
        <v>739</v>
      </c>
    </row>
    <row r="28" spans="2:62" s="44" customFormat="1" x14ac:dyDescent="0.2">
      <c r="C28" s="44" t="s">
        <v>372</v>
      </c>
      <c r="E28" s="44" t="s">
        <v>371</v>
      </c>
    </row>
    <row r="29" spans="2:62" s="44" customFormat="1" x14ac:dyDescent="0.2">
      <c r="C29" s="44" t="s">
        <v>505</v>
      </c>
      <c r="E29" s="44" t="s">
        <v>324</v>
      </c>
    </row>
    <row r="30" spans="2:62" s="539" customFormat="1" ht="16" thickBot="1" x14ac:dyDescent="0.25">
      <c r="C30" s="539" t="s">
        <v>537</v>
      </c>
      <c r="E30" s="539" t="s">
        <v>538</v>
      </c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</row>
    <row r="31" spans="2:62" s="549" customFormat="1" ht="32" customHeight="1" thickBot="1" x14ac:dyDescent="0.25">
      <c r="B31" s="549" t="s">
        <v>738</v>
      </c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</row>
    <row r="33" spans="3:4" s="37" customFormat="1" x14ac:dyDescent="0.2">
      <c r="C33" s="503" t="s">
        <v>374</v>
      </c>
      <c r="D33" s="503" t="s">
        <v>376</v>
      </c>
    </row>
    <row r="34" spans="3:4" s="37" customFormat="1" x14ac:dyDescent="0.2">
      <c r="C34" s="546" t="s">
        <v>362</v>
      </c>
      <c r="D34" s="37" t="s">
        <v>506</v>
      </c>
    </row>
    <row r="35" spans="3:4" s="37" customFormat="1" x14ac:dyDescent="0.2">
      <c r="C35" s="546" t="s">
        <v>3</v>
      </c>
      <c r="D35" s="37" t="s">
        <v>106</v>
      </c>
    </row>
    <row r="36" spans="3:4" s="37" customFormat="1" x14ac:dyDescent="0.2">
      <c r="C36" s="546" t="s">
        <v>443</v>
      </c>
      <c r="D36" s="37" t="s">
        <v>444</v>
      </c>
    </row>
    <row r="37" spans="3:4" s="37" customFormat="1" x14ac:dyDescent="0.2">
      <c r="C37" s="546" t="s">
        <v>326</v>
      </c>
      <c r="D37" s="37" t="s">
        <v>392</v>
      </c>
    </row>
    <row r="38" spans="3:4" s="37" customFormat="1" x14ac:dyDescent="0.2">
      <c r="C38" s="546" t="s">
        <v>453</v>
      </c>
      <c r="D38" s="37" t="s">
        <v>457</v>
      </c>
    </row>
    <row r="39" spans="3:4" s="37" customFormat="1" x14ac:dyDescent="0.2">
      <c r="C39" s="546" t="s">
        <v>148</v>
      </c>
      <c r="D39" s="37" t="s">
        <v>549</v>
      </c>
    </row>
    <row r="40" spans="3:4" s="37" customFormat="1" x14ac:dyDescent="0.2">
      <c r="C40" s="546" t="s">
        <v>108</v>
      </c>
      <c r="D40" s="37" t="s">
        <v>464</v>
      </c>
    </row>
    <row r="41" spans="3:4" s="37" customFormat="1" x14ac:dyDescent="0.2">
      <c r="C41" s="546" t="s">
        <v>451</v>
      </c>
      <c r="D41" s="37" t="s">
        <v>452</v>
      </c>
    </row>
    <row r="42" spans="3:4" s="37" customFormat="1" x14ac:dyDescent="0.2">
      <c r="C42" s="546" t="s">
        <v>346</v>
      </c>
      <c r="D42" s="37" t="s">
        <v>733</v>
      </c>
    </row>
    <row r="43" spans="3:4" s="37" customFormat="1" x14ac:dyDescent="0.2">
      <c r="C43" s="546" t="s">
        <v>36</v>
      </c>
      <c r="D43" s="37" t="s">
        <v>385</v>
      </c>
    </row>
    <row r="44" spans="3:4" s="37" customFormat="1" x14ac:dyDescent="0.2">
      <c r="C44" s="546" t="s">
        <v>332</v>
      </c>
      <c r="D44" s="37" t="s">
        <v>386</v>
      </c>
    </row>
    <row r="45" spans="3:4" s="37" customFormat="1" x14ac:dyDescent="0.2">
      <c r="C45" s="546" t="s">
        <v>63</v>
      </c>
      <c r="D45" s="37" t="s">
        <v>418</v>
      </c>
    </row>
    <row r="46" spans="3:4" s="37" customFormat="1" x14ac:dyDescent="0.2">
      <c r="C46" s="546" t="s">
        <v>382</v>
      </c>
      <c r="D46" s="37" t="s">
        <v>383</v>
      </c>
    </row>
    <row r="47" spans="3:4" s="37" customFormat="1" x14ac:dyDescent="0.2">
      <c r="C47" s="546" t="s">
        <v>690</v>
      </c>
      <c r="D47" s="547" t="s">
        <v>730</v>
      </c>
    </row>
    <row r="48" spans="3:4" s="37" customFormat="1" x14ac:dyDescent="0.2">
      <c r="C48" s="546" t="s">
        <v>401</v>
      </c>
      <c r="D48" s="37" t="s">
        <v>406</v>
      </c>
    </row>
    <row r="49" spans="3:4" s="37" customFormat="1" x14ac:dyDescent="0.2">
      <c r="C49" s="546" t="s">
        <v>2</v>
      </c>
      <c r="D49" s="37" t="s">
        <v>111</v>
      </c>
    </row>
    <row r="50" spans="3:4" s="37" customFormat="1" x14ac:dyDescent="0.2">
      <c r="C50" s="546" t="s">
        <v>202</v>
      </c>
      <c r="D50" s="37" t="s">
        <v>387</v>
      </c>
    </row>
    <row r="51" spans="3:4" s="37" customFormat="1" x14ac:dyDescent="0.2">
      <c r="C51" s="546" t="s">
        <v>378</v>
      </c>
      <c r="D51" s="37" t="s">
        <v>501</v>
      </c>
    </row>
    <row r="52" spans="3:4" s="37" customFormat="1" x14ac:dyDescent="0.2">
      <c r="C52" s="546" t="s">
        <v>220</v>
      </c>
      <c r="D52" s="37" t="s">
        <v>456</v>
      </c>
    </row>
    <row r="53" spans="3:4" s="37" customFormat="1" x14ac:dyDescent="0.2">
      <c r="C53" s="546" t="s">
        <v>463</v>
      </c>
      <c r="D53" s="37" t="s">
        <v>672</v>
      </c>
    </row>
    <row r="54" spans="3:4" s="37" customFormat="1" x14ac:dyDescent="0.2">
      <c r="C54" s="546" t="s">
        <v>219</v>
      </c>
      <c r="D54" s="37" t="s">
        <v>455</v>
      </c>
    </row>
    <row r="55" spans="3:4" s="37" customFormat="1" x14ac:dyDescent="0.2">
      <c r="C55" s="546" t="s">
        <v>419</v>
      </c>
      <c r="D55" s="37" t="s">
        <v>420</v>
      </c>
    </row>
    <row r="56" spans="3:4" s="37" customFormat="1" x14ac:dyDescent="0.2">
      <c r="C56" s="546" t="s">
        <v>123</v>
      </c>
      <c r="D56" s="37" t="s">
        <v>407</v>
      </c>
    </row>
    <row r="57" spans="3:4" s="37" customFormat="1" x14ac:dyDescent="0.2">
      <c r="C57" s="548" t="s">
        <v>415</v>
      </c>
      <c r="D57" s="37" t="s">
        <v>416</v>
      </c>
    </row>
    <row r="58" spans="3:4" s="37" customFormat="1" x14ac:dyDescent="0.2">
      <c r="C58" s="546" t="s">
        <v>445</v>
      </c>
      <c r="D58" s="37" t="s">
        <v>446</v>
      </c>
    </row>
    <row r="59" spans="3:4" s="37" customFormat="1" x14ac:dyDescent="0.2">
      <c r="C59" s="546" t="s">
        <v>393</v>
      </c>
      <c r="D59" s="37" t="s">
        <v>150</v>
      </c>
    </row>
    <row r="60" spans="3:4" s="37" customFormat="1" x14ac:dyDescent="0.2">
      <c r="C60" s="546" t="s">
        <v>157</v>
      </c>
      <c r="D60" s="37" t="s">
        <v>502</v>
      </c>
    </row>
    <row r="61" spans="3:4" s="37" customFormat="1" x14ac:dyDescent="0.2">
      <c r="C61" s="546" t="s">
        <v>30</v>
      </c>
      <c r="D61" s="37" t="s">
        <v>381</v>
      </c>
    </row>
    <row r="62" spans="3:4" s="37" customFormat="1" x14ac:dyDescent="0.2">
      <c r="C62" s="546" t="s">
        <v>156</v>
      </c>
      <c r="D62" s="37" t="s">
        <v>503</v>
      </c>
    </row>
    <row r="63" spans="3:4" s="37" customFormat="1" x14ac:dyDescent="0.2">
      <c r="C63" s="546" t="s">
        <v>441</v>
      </c>
      <c r="D63" s="37" t="s">
        <v>447</v>
      </c>
    </row>
    <row r="64" spans="3:4" s="37" customFormat="1" x14ac:dyDescent="0.2">
      <c r="C64" s="546" t="s">
        <v>402</v>
      </c>
      <c r="D64" s="37" t="s">
        <v>408</v>
      </c>
    </row>
    <row r="65" spans="3:9" s="37" customFormat="1" x14ac:dyDescent="0.2">
      <c r="C65" s="546" t="s">
        <v>403</v>
      </c>
      <c r="D65" s="37" t="s">
        <v>405</v>
      </c>
    </row>
    <row r="66" spans="3:9" s="37" customFormat="1" x14ac:dyDescent="0.2">
      <c r="C66" s="546" t="s">
        <v>409</v>
      </c>
      <c r="D66" s="37" t="s">
        <v>410</v>
      </c>
    </row>
    <row r="67" spans="3:9" s="37" customFormat="1" x14ac:dyDescent="0.2">
      <c r="C67" s="546" t="s">
        <v>141</v>
      </c>
      <c r="D67" s="37" t="s">
        <v>434</v>
      </c>
    </row>
    <row r="68" spans="3:9" s="37" customFormat="1" x14ac:dyDescent="0.2">
      <c r="C68" s="546" t="s">
        <v>731</v>
      </c>
      <c r="D68" s="37" t="s">
        <v>732</v>
      </c>
    </row>
    <row r="69" spans="3:9" s="37" customFormat="1" x14ac:dyDescent="0.2">
      <c r="C69" s="546" t="s">
        <v>431</v>
      </c>
      <c r="D69" s="37" t="s">
        <v>433</v>
      </c>
      <c r="I69" s="37" t="s">
        <v>729</v>
      </c>
    </row>
    <row r="70" spans="3:9" s="37" customFormat="1" x14ac:dyDescent="0.2">
      <c r="C70" s="546" t="s">
        <v>109</v>
      </c>
      <c r="D70" s="37" t="s">
        <v>107</v>
      </c>
    </row>
    <row r="71" spans="3:9" s="37" customFormat="1" x14ac:dyDescent="0.2">
      <c r="C71" s="546" t="s">
        <v>442</v>
      </c>
      <c r="D71" s="37" t="s">
        <v>504</v>
      </c>
    </row>
    <row r="72" spans="3:9" s="37" customFormat="1" x14ac:dyDescent="0.2">
      <c r="C72" s="546" t="s">
        <v>413</v>
      </c>
      <c r="D72" s="37" t="s">
        <v>414</v>
      </c>
    </row>
    <row r="73" spans="3:9" s="37" customFormat="1" x14ac:dyDescent="0.2">
      <c r="C73" s="546" t="s">
        <v>323</v>
      </c>
      <c r="D73" s="37" t="s">
        <v>11</v>
      </c>
    </row>
    <row r="74" spans="3:9" s="37" customFormat="1" x14ac:dyDescent="0.2">
      <c r="C74" s="546" t="s">
        <v>404</v>
      </c>
      <c r="D74" s="37" t="s">
        <v>105</v>
      </c>
    </row>
    <row r="75" spans="3:9" s="37" customFormat="1" x14ac:dyDescent="0.2">
      <c r="C75" s="546" t="s">
        <v>412</v>
      </c>
      <c r="D75" s="37" t="s">
        <v>258</v>
      </c>
    </row>
    <row r="76" spans="3:9" s="37" customFormat="1" x14ac:dyDescent="0.2">
      <c r="C76" s="546" t="s">
        <v>324</v>
      </c>
      <c r="D76" s="37" t="s">
        <v>377</v>
      </c>
    </row>
    <row r="77" spans="3:9" s="37" customFormat="1" x14ac:dyDescent="0.2">
      <c r="C77" s="546" t="s">
        <v>110</v>
      </c>
      <c r="D77" s="37" t="s">
        <v>454</v>
      </c>
    </row>
    <row r="78" spans="3:9" s="37" customFormat="1" x14ac:dyDescent="0.2">
      <c r="C78" s="546" t="s">
        <v>325</v>
      </c>
      <c r="D78" s="37" t="s">
        <v>391</v>
      </c>
      <c r="H78" s="37" t="s">
        <v>728</v>
      </c>
    </row>
    <row r="79" spans="3:9" s="37" customFormat="1" x14ac:dyDescent="0.2">
      <c r="C79" s="546" t="s">
        <v>384</v>
      </c>
      <c r="D79" s="37" t="s">
        <v>388</v>
      </c>
    </row>
    <row r="80" spans="3:9" s="37" customFormat="1" x14ac:dyDescent="0.2">
      <c r="C80" s="546" t="s">
        <v>713</v>
      </c>
      <c r="D80" s="37" t="s">
        <v>714</v>
      </c>
    </row>
    <row r="81" spans="3:4" s="37" customFormat="1" x14ac:dyDescent="0.2">
      <c r="C81" s="546" t="s">
        <v>375</v>
      </c>
      <c r="D81" s="37" t="s">
        <v>149</v>
      </c>
    </row>
    <row r="82" spans="3:4" s="37" customFormat="1" x14ac:dyDescent="0.2">
      <c r="C82" s="546" t="s">
        <v>101</v>
      </c>
      <c r="D82" s="37" t="s">
        <v>671</v>
      </c>
    </row>
    <row r="83" spans="3:4" s="37" customFormat="1" x14ac:dyDescent="0.2">
      <c r="C83" s="546" t="s">
        <v>448</v>
      </c>
      <c r="D83" s="37" t="s">
        <v>449</v>
      </c>
    </row>
  </sheetData>
  <sortState ref="C31:E75">
    <sortCondition ref="C31"/>
  </sortState>
  <hyperlinks>
    <hyperlink ref="E6" r:id="rId1" xr:uid="{00000000-0004-0000-0700-000000000000}"/>
    <hyperlink ref="F11" r:id="rId2" xr:uid="{00000000-0004-0000-0700-000001000000}"/>
    <hyperlink ref="L12" r:id="rId3" xr:uid="{00000000-0004-0000-0700-000002000000}"/>
    <hyperlink ref="I16" r:id="rId4" xr:uid="{00000000-0004-0000-0700-000003000000}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ExceLCA</vt:lpstr>
      <vt:lpstr>I&amp;O</vt:lpstr>
      <vt:lpstr>Schemes</vt:lpstr>
      <vt:lpstr>Products</vt:lpstr>
      <vt:lpstr>Processes</vt:lpstr>
      <vt:lpstr>People</vt:lpstr>
      <vt:lpstr>Collection</vt:lpstr>
      <vt:lpstr>Tips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Silverman, Julian Robert</dc:creator>
  <cp:lastModifiedBy>Julian Silverman</cp:lastModifiedBy>
  <dcterms:created xsi:type="dcterms:W3CDTF">2017-02-23T16:16:31Z</dcterms:created>
  <dcterms:modified xsi:type="dcterms:W3CDTF">2018-12-19T20:17:48Z</dcterms:modified>
</cp:coreProperties>
</file>